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205" tabRatio="863" firstSheet="5" activeTab="12"/>
  </bookViews>
  <sheets>
    <sheet name="(К1)сады" sheetId="1" r:id="rId1"/>
    <sheet name="(К1)школы" sheetId="2" r:id="rId2"/>
    <sheet name="(К1)дошколки" sheetId="14" r:id="rId3"/>
    <sheet name="(К1)внеш" sheetId="5" r:id="rId4"/>
    <sheet name="(К1)каскад" sheetId="13" r:id="rId5"/>
    <sheet name="(К1)РЦКиД" sheetId="11" r:id="rId6"/>
    <sheet name="(К1)ЦБС" sheetId="10" r:id="rId7"/>
    <sheet name="(К1)ДШИ" sheetId="9" r:id="rId8"/>
    <sheet name="(К1)вести" sheetId="8" r:id="rId9"/>
    <sheet name="(К2) объем" sheetId="3" r:id="rId10"/>
    <sheet name="(К3)сады финанс" sheetId="20" r:id="rId11"/>
    <sheet name="(К3)дошкол финанс" sheetId="19" r:id="rId12"/>
    <sheet name="(К3)школы финанс" sheetId="16" r:id="rId13"/>
    <sheet name="(К3)прочее финанс" sheetId="21" r:id="rId14"/>
    <sheet name="итоговая оценка" sheetId="7" r:id="rId15"/>
  </sheets>
  <definedNames>
    <definedName name="_xlnm.Print_Area" localSheetId="3">'(К1)внеш'!$A$4:$AN$7</definedName>
    <definedName name="_xlnm.Print_Area" localSheetId="2">'(К1)дошколки'!$A$1:$AR$16</definedName>
    <definedName name="_xlnm.Print_Area" localSheetId="7">'(К1)ДШИ'!$A$1:$AQ$5</definedName>
    <definedName name="_xlnm.Print_Area" localSheetId="4">'(К1)каскад'!$A$2:$AH$5</definedName>
    <definedName name="_xlnm.Print_Area" localSheetId="5">'(К1)РЦКиД'!$A$2:$BF$6</definedName>
    <definedName name="_xlnm.Print_Area" localSheetId="0">'(К1)сады'!$B$3:$AI$23</definedName>
    <definedName name="_xlnm.Print_Area" localSheetId="6">'(К1)ЦБС'!$A$1:$J$5</definedName>
    <definedName name="_xlnm.Print_Area" localSheetId="1">'(К1)школы'!$A$4:$AO$29</definedName>
    <definedName name="_xlnm.Print_Area" localSheetId="9">'(К2) объем'!$A$2:$E$62</definedName>
    <definedName name="_xlnm.Print_Area" localSheetId="11">'(К3)дошкол финанс'!$A$1:$H$13</definedName>
    <definedName name="_xlnm.Print_Area" localSheetId="13">'(К3)прочее финанс'!$A$1:$H$7</definedName>
    <definedName name="_xlnm.Print_Area" localSheetId="10">'(К3)сады финанс'!$A$1:$I$19</definedName>
    <definedName name="_xlnm.Print_Area" localSheetId="12">'(К3)школы финанс'!$B$1:$S$29</definedName>
  </definedNames>
  <calcPr calcId="144525"/>
</workbook>
</file>

<file path=xl/calcChain.xml><?xml version="1.0" encoding="utf-8"?>
<calcChain xmlns="http://schemas.openxmlformats.org/spreadsheetml/2006/main">
  <c r="F61" i="7" l="1"/>
  <c r="E61" i="7"/>
  <c r="D61" i="7"/>
  <c r="AI8" i="14" l="1"/>
  <c r="AI9" i="14"/>
  <c r="AI10" i="14"/>
  <c r="AI11" i="14"/>
  <c r="AI12" i="14"/>
  <c r="AI13" i="14"/>
  <c r="AI14" i="14"/>
  <c r="AI15" i="14"/>
  <c r="AI16" i="14"/>
  <c r="AI7" i="14"/>
  <c r="E63" i="3" l="1"/>
  <c r="H8" i="21" l="1"/>
  <c r="G8" i="21"/>
  <c r="F8" i="21"/>
  <c r="E20" i="16" l="1"/>
  <c r="F20" i="16" s="1"/>
  <c r="L22" i="2" l="1"/>
  <c r="F5" i="16" l="1"/>
  <c r="E62" i="3" l="1"/>
  <c r="D60" i="7" l="1"/>
  <c r="C60" i="7"/>
  <c r="C59" i="7"/>
  <c r="D57" i="7"/>
  <c r="D56" i="7"/>
  <c r="C56" i="7"/>
  <c r="C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7" i="7"/>
  <c r="D36" i="7"/>
  <c r="D35" i="7"/>
  <c r="D34" i="7"/>
  <c r="D33" i="7"/>
  <c r="D32" i="7"/>
  <c r="E31" i="7"/>
  <c r="D31" i="7"/>
  <c r="D30" i="7"/>
  <c r="D29" i="7"/>
  <c r="D28" i="7"/>
  <c r="D27" i="7"/>
  <c r="D26" i="7"/>
  <c r="D25" i="7"/>
  <c r="D24" i="7"/>
  <c r="D23" i="7"/>
  <c r="D22" i="7"/>
  <c r="E21" i="7"/>
  <c r="D21" i="7"/>
  <c r="D20" i="7"/>
  <c r="D18" i="7"/>
  <c r="D17" i="7"/>
  <c r="D16" i="7"/>
  <c r="D15" i="7"/>
  <c r="D14" i="7"/>
  <c r="D13" i="7"/>
  <c r="E12" i="7"/>
  <c r="D12" i="7"/>
  <c r="D11" i="7"/>
  <c r="D10" i="7"/>
  <c r="C10" i="7"/>
  <c r="D9" i="7"/>
  <c r="D8" i="7"/>
  <c r="D7" i="7"/>
  <c r="D6" i="7"/>
  <c r="C5" i="7"/>
  <c r="H7" i="21"/>
  <c r="E60" i="7" s="1"/>
  <c r="G7" i="21"/>
  <c r="F7" i="21"/>
  <c r="H6" i="21"/>
  <c r="E59" i="7" s="1"/>
  <c r="G6" i="21"/>
  <c r="F6" i="21"/>
  <c r="H5" i="21"/>
  <c r="E58" i="7" s="1"/>
  <c r="G5" i="21"/>
  <c r="F5" i="21"/>
  <c r="H4" i="21"/>
  <c r="E55" i="7" s="1"/>
  <c r="G4" i="21"/>
  <c r="F4" i="21"/>
  <c r="P29" i="16"/>
  <c r="D13" i="21" s="1"/>
  <c r="O29" i="16"/>
  <c r="H29" i="16"/>
  <c r="E56" i="7" s="1"/>
  <c r="G29" i="16"/>
  <c r="F29" i="16"/>
  <c r="P28" i="16"/>
  <c r="O28" i="16"/>
  <c r="H28" i="16"/>
  <c r="E39" i="7" s="1"/>
  <c r="G28" i="16"/>
  <c r="F28" i="16"/>
  <c r="P27" i="16"/>
  <c r="O27" i="16"/>
  <c r="Q27" i="16" s="1"/>
  <c r="H27" i="16"/>
  <c r="E38" i="7" s="1"/>
  <c r="G27" i="16"/>
  <c r="F27" i="16"/>
  <c r="P26" i="16"/>
  <c r="O26" i="16"/>
  <c r="N26" i="16"/>
  <c r="M26" i="16"/>
  <c r="L26" i="16"/>
  <c r="H26" i="16"/>
  <c r="E36" i="7" s="1"/>
  <c r="G26" i="16"/>
  <c r="F26" i="16"/>
  <c r="P25" i="16"/>
  <c r="O25" i="16"/>
  <c r="H25" i="16"/>
  <c r="E35" i="7" s="1"/>
  <c r="G25" i="16"/>
  <c r="F25" i="16"/>
  <c r="P24" i="16"/>
  <c r="O24" i="16"/>
  <c r="N24" i="16"/>
  <c r="M24" i="16"/>
  <c r="L24" i="16"/>
  <c r="H24" i="16"/>
  <c r="E33" i="7" s="1"/>
  <c r="G24" i="16"/>
  <c r="F24" i="16"/>
  <c r="P23" i="16"/>
  <c r="O23" i="16"/>
  <c r="H23" i="16"/>
  <c r="E32" i="7" s="1"/>
  <c r="G23" i="16"/>
  <c r="F23" i="16"/>
  <c r="P22" i="16"/>
  <c r="O22" i="16"/>
  <c r="H22" i="16"/>
  <c r="E30" i="7" s="1"/>
  <c r="G22" i="16"/>
  <c r="F22" i="16"/>
  <c r="P21" i="16"/>
  <c r="O21" i="16"/>
  <c r="H21" i="16"/>
  <c r="E29" i="7" s="1"/>
  <c r="G21" i="16"/>
  <c r="F21" i="16"/>
  <c r="P20" i="16"/>
  <c r="O20" i="16"/>
  <c r="N20" i="16"/>
  <c r="M20" i="16"/>
  <c r="L20" i="16"/>
  <c r="H20" i="16"/>
  <c r="E27" i="7" s="1"/>
  <c r="G20" i="16"/>
  <c r="P19" i="16"/>
  <c r="R19" i="16" s="1"/>
  <c r="O19" i="16"/>
  <c r="H19" i="16"/>
  <c r="E26" i="7" s="1"/>
  <c r="G19" i="16"/>
  <c r="F19" i="16"/>
  <c r="P18" i="16"/>
  <c r="O18" i="16"/>
  <c r="H18" i="16"/>
  <c r="E25" i="7" s="1"/>
  <c r="G18" i="16"/>
  <c r="F18" i="16"/>
  <c r="P17" i="16"/>
  <c r="O17" i="16"/>
  <c r="H17" i="16"/>
  <c r="E24" i="7" s="1"/>
  <c r="G17" i="16"/>
  <c r="F17" i="16"/>
  <c r="P16" i="16"/>
  <c r="O16" i="16"/>
  <c r="N16" i="16"/>
  <c r="M16" i="16"/>
  <c r="L16" i="16"/>
  <c r="H16" i="16"/>
  <c r="E22" i="7" s="1"/>
  <c r="G16" i="16"/>
  <c r="F16" i="16"/>
  <c r="P15" i="16"/>
  <c r="O15" i="16"/>
  <c r="N15" i="16"/>
  <c r="M15" i="16"/>
  <c r="L15" i="16"/>
  <c r="H15" i="16"/>
  <c r="E20" i="7" s="1"/>
  <c r="G15" i="16"/>
  <c r="F15" i="16"/>
  <c r="P14" i="16"/>
  <c r="O14" i="16"/>
  <c r="H14" i="16"/>
  <c r="E19" i="7" s="1"/>
  <c r="G14" i="16"/>
  <c r="F14" i="16"/>
  <c r="P13" i="16"/>
  <c r="O13" i="16"/>
  <c r="N13" i="16"/>
  <c r="M13" i="16"/>
  <c r="L13" i="16"/>
  <c r="H13" i="16"/>
  <c r="E17" i="7" s="1"/>
  <c r="G13" i="16"/>
  <c r="F13" i="16"/>
  <c r="P12" i="16"/>
  <c r="O12" i="16"/>
  <c r="N12" i="16"/>
  <c r="M12" i="16"/>
  <c r="L12" i="16"/>
  <c r="H12" i="16"/>
  <c r="E15" i="7" s="1"/>
  <c r="G12" i="16"/>
  <c r="F12" i="16"/>
  <c r="P11" i="16"/>
  <c r="O11" i="16"/>
  <c r="N11" i="16"/>
  <c r="M11" i="16"/>
  <c r="L11" i="16"/>
  <c r="H11" i="16"/>
  <c r="E13" i="7" s="1"/>
  <c r="G11" i="16"/>
  <c r="F11" i="16"/>
  <c r="P10" i="16"/>
  <c r="O10" i="16"/>
  <c r="H10" i="16"/>
  <c r="E11" i="7" s="1"/>
  <c r="G10" i="16"/>
  <c r="F10" i="16"/>
  <c r="P9" i="16"/>
  <c r="O9" i="16"/>
  <c r="H9" i="16"/>
  <c r="E10" i="7" s="1"/>
  <c r="F10" i="7" s="1"/>
  <c r="G9" i="16"/>
  <c r="F9" i="16"/>
  <c r="P8" i="16"/>
  <c r="O8" i="16"/>
  <c r="H8" i="16"/>
  <c r="E9" i="7" s="1"/>
  <c r="G8" i="16"/>
  <c r="F8" i="16"/>
  <c r="P7" i="16"/>
  <c r="O7" i="16"/>
  <c r="H7" i="16"/>
  <c r="E8" i="7" s="1"/>
  <c r="G7" i="16"/>
  <c r="F7" i="16"/>
  <c r="P6" i="16"/>
  <c r="O6" i="16"/>
  <c r="H6" i="16"/>
  <c r="E7" i="7" s="1"/>
  <c r="G6" i="16"/>
  <c r="F6" i="16"/>
  <c r="P5" i="16"/>
  <c r="O5" i="16"/>
  <c r="H5" i="16"/>
  <c r="E6" i="7" s="1"/>
  <c r="G5" i="16"/>
  <c r="P4" i="16"/>
  <c r="O4" i="16"/>
  <c r="H4" i="16"/>
  <c r="E5" i="7" s="1"/>
  <c r="G4" i="16"/>
  <c r="F4" i="16"/>
  <c r="H13" i="19"/>
  <c r="E37" i="7" s="1"/>
  <c r="G13" i="19"/>
  <c r="F13" i="19"/>
  <c r="H12" i="19"/>
  <c r="E34" i="7" s="1"/>
  <c r="G12" i="19"/>
  <c r="F12" i="19"/>
  <c r="F11" i="19"/>
  <c r="H10" i="19"/>
  <c r="E28" i="7" s="1"/>
  <c r="G10" i="19"/>
  <c r="F10" i="19"/>
  <c r="H9" i="19"/>
  <c r="E23" i="7" s="1"/>
  <c r="G9" i="19"/>
  <c r="F9" i="19"/>
  <c r="F8" i="19"/>
  <c r="H7" i="19"/>
  <c r="E18" i="7" s="1"/>
  <c r="G7" i="19"/>
  <c r="F7" i="19"/>
  <c r="H6" i="19"/>
  <c r="E16" i="7" s="1"/>
  <c r="G6" i="19"/>
  <c r="F6" i="19"/>
  <c r="H5" i="19"/>
  <c r="E14" i="7" s="1"/>
  <c r="G5" i="19"/>
  <c r="F5" i="19"/>
  <c r="F21" i="20"/>
  <c r="I19" i="20"/>
  <c r="E57" i="7" s="1"/>
  <c r="H19" i="20"/>
  <c r="G19" i="20"/>
  <c r="I18" i="20"/>
  <c r="E54" i="7" s="1"/>
  <c r="H18" i="20"/>
  <c r="G18" i="20"/>
  <c r="I17" i="20"/>
  <c r="E53" i="7" s="1"/>
  <c r="H17" i="20"/>
  <c r="G17" i="20"/>
  <c r="I16" i="20"/>
  <c r="E52" i="7" s="1"/>
  <c r="H16" i="20"/>
  <c r="G16" i="20"/>
  <c r="I15" i="20"/>
  <c r="E51" i="7" s="1"/>
  <c r="H15" i="20"/>
  <c r="G15" i="20"/>
  <c r="I14" i="20"/>
  <c r="E50" i="7" s="1"/>
  <c r="H14" i="20"/>
  <c r="G14" i="20"/>
  <c r="I13" i="20"/>
  <c r="E49" i="7" s="1"/>
  <c r="H13" i="20"/>
  <c r="G13" i="20"/>
  <c r="I12" i="20"/>
  <c r="E48" i="7" s="1"/>
  <c r="H12" i="20"/>
  <c r="G12" i="20"/>
  <c r="I11" i="20"/>
  <c r="E47" i="7" s="1"/>
  <c r="H11" i="20"/>
  <c r="G11" i="20"/>
  <c r="I10" i="20"/>
  <c r="E46" i="7" s="1"/>
  <c r="H10" i="20"/>
  <c r="G10" i="20"/>
  <c r="I9" i="20"/>
  <c r="E45" i="7" s="1"/>
  <c r="H9" i="20"/>
  <c r="G9" i="20"/>
  <c r="I8" i="20"/>
  <c r="E44" i="7" s="1"/>
  <c r="H8" i="20"/>
  <c r="G8" i="20"/>
  <c r="I7" i="20"/>
  <c r="E43" i="7" s="1"/>
  <c r="H7" i="20"/>
  <c r="G7" i="20"/>
  <c r="I6" i="20"/>
  <c r="E42" i="7" s="1"/>
  <c r="H6" i="20"/>
  <c r="G6" i="20"/>
  <c r="I5" i="20"/>
  <c r="E41" i="7" s="1"/>
  <c r="H5" i="20"/>
  <c r="G5" i="20"/>
  <c r="I4" i="20"/>
  <c r="E40" i="7" s="1"/>
  <c r="H4" i="20"/>
  <c r="G4" i="20"/>
  <c r="E61" i="3"/>
  <c r="D59" i="7" s="1"/>
  <c r="E60" i="3"/>
  <c r="D58" i="7" s="1"/>
  <c r="E59" i="3"/>
  <c r="E58" i="3"/>
  <c r="E57" i="3"/>
  <c r="D55" i="7" s="1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D38" i="7" s="1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D19" i="7" s="1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D5" i="7" s="1"/>
  <c r="J5" i="8"/>
  <c r="I5" i="8"/>
  <c r="H5" i="8"/>
  <c r="E5" i="8"/>
  <c r="AQ5" i="9"/>
  <c r="AP5" i="9"/>
  <c r="AO5" i="9"/>
  <c r="AL5" i="9"/>
  <c r="AI5" i="9"/>
  <c r="AF5" i="9"/>
  <c r="AC5" i="9"/>
  <c r="Z5" i="9"/>
  <c r="W5" i="9"/>
  <c r="T5" i="9"/>
  <c r="Q5" i="9"/>
  <c r="N5" i="9"/>
  <c r="K5" i="9"/>
  <c r="H5" i="9"/>
  <c r="E5" i="9"/>
  <c r="H5" i="10"/>
  <c r="E5" i="10"/>
  <c r="V32" i="11"/>
  <c r="U32" i="11"/>
  <c r="T32" i="11"/>
  <c r="Q32" i="11"/>
  <c r="N32" i="11"/>
  <c r="K32" i="11"/>
  <c r="H32" i="11"/>
  <c r="E32" i="11"/>
  <c r="BF6" i="11"/>
  <c r="BE6" i="11"/>
  <c r="BD6" i="11"/>
  <c r="BA6" i="11"/>
  <c r="AX6" i="11"/>
  <c r="AU6" i="11"/>
  <c r="AR6" i="11"/>
  <c r="AO6" i="11"/>
  <c r="AL6" i="11"/>
  <c r="AI6" i="11"/>
  <c r="AF6" i="11"/>
  <c r="AC6" i="11"/>
  <c r="Z6" i="11"/>
  <c r="W6" i="11"/>
  <c r="T6" i="11"/>
  <c r="Q6" i="11"/>
  <c r="N6" i="11"/>
  <c r="K6" i="11"/>
  <c r="H6" i="11"/>
  <c r="E6" i="11"/>
  <c r="AH5" i="13"/>
  <c r="AG5" i="13"/>
  <c r="AF5" i="13"/>
  <c r="AC5" i="13"/>
  <c r="Z5" i="13"/>
  <c r="T5" i="13"/>
  <c r="Q5" i="13"/>
  <c r="N5" i="13"/>
  <c r="K5" i="13"/>
  <c r="E5" i="13"/>
  <c r="AL7" i="5"/>
  <c r="AI7" i="5"/>
  <c r="AF7" i="5"/>
  <c r="AC7" i="5"/>
  <c r="Z7" i="5"/>
  <c r="W7" i="5"/>
  <c r="T7" i="5"/>
  <c r="Q7" i="5"/>
  <c r="N7" i="5"/>
  <c r="K7" i="5"/>
  <c r="H7" i="5"/>
  <c r="E7" i="5"/>
  <c r="AG16" i="14"/>
  <c r="AD16" i="14"/>
  <c r="AA16" i="14"/>
  <c r="X16" i="14"/>
  <c r="F16" i="14"/>
  <c r="AG15" i="14"/>
  <c r="AD15" i="14"/>
  <c r="AA15" i="14"/>
  <c r="X15" i="14"/>
  <c r="F15" i="14"/>
  <c r="AG14" i="14"/>
  <c r="AD14" i="14"/>
  <c r="AA14" i="14"/>
  <c r="X14" i="14"/>
  <c r="F14" i="14"/>
  <c r="AG13" i="14"/>
  <c r="AD13" i="14"/>
  <c r="AA13" i="14"/>
  <c r="X13" i="14"/>
  <c r="U13" i="14"/>
  <c r="O13" i="14"/>
  <c r="F13" i="14"/>
  <c r="AG12" i="14"/>
  <c r="AD12" i="14"/>
  <c r="AA12" i="14"/>
  <c r="X12" i="14"/>
  <c r="U12" i="14"/>
  <c r="O12" i="14"/>
  <c r="F12" i="14"/>
  <c r="AG11" i="14"/>
  <c r="AD11" i="14"/>
  <c r="AA11" i="14"/>
  <c r="X11" i="14"/>
  <c r="U11" i="14"/>
  <c r="R11" i="14"/>
  <c r="I11" i="14"/>
  <c r="F11" i="14"/>
  <c r="AG10" i="14"/>
  <c r="AD10" i="14"/>
  <c r="AA10" i="14"/>
  <c r="X10" i="14"/>
  <c r="U10" i="14"/>
  <c r="O10" i="14"/>
  <c r="F10" i="14"/>
  <c r="AG9" i="14"/>
  <c r="AD9" i="14"/>
  <c r="AA9" i="14"/>
  <c r="X9" i="14"/>
  <c r="U9" i="14"/>
  <c r="O9" i="14"/>
  <c r="F9" i="14"/>
  <c r="AG8" i="14"/>
  <c r="AD8" i="14"/>
  <c r="AA8" i="14"/>
  <c r="X8" i="14"/>
  <c r="U8" i="14"/>
  <c r="O8" i="14"/>
  <c r="F8" i="14"/>
  <c r="AG7" i="14"/>
  <c r="AD7" i="14"/>
  <c r="AA7" i="14"/>
  <c r="X7" i="14"/>
  <c r="U7" i="14"/>
  <c r="R7" i="14"/>
  <c r="O7" i="14"/>
  <c r="I7" i="14"/>
  <c r="F7" i="14"/>
  <c r="AM29" i="2"/>
  <c r="AJ29" i="2"/>
  <c r="AG29" i="2"/>
  <c r="AD29" i="2"/>
  <c r="AA29" i="2"/>
  <c r="X29" i="2"/>
  <c r="AN29" i="2" s="1"/>
  <c r="AO29" i="2" s="1"/>
  <c r="C36" i="7" s="1"/>
  <c r="U29" i="2"/>
  <c r="R29" i="2"/>
  <c r="O29" i="2"/>
  <c r="I29" i="2"/>
  <c r="F29" i="2"/>
  <c r="AM28" i="2"/>
  <c r="AJ28" i="2"/>
  <c r="AG28" i="2"/>
  <c r="AD28" i="2"/>
  <c r="AA28" i="2"/>
  <c r="X28" i="2"/>
  <c r="U28" i="2"/>
  <c r="AN28" i="2" s="1"/>
  <c r="AO28" i="2" s="1"/>
  <c r="C35" i="7" s="1"/>
  <c r="R28" i="2"/>
  <c r="O28" i="2"/>
  <c r="I28" i="2"/>
  <c r="F28" i="2"/>
  <c r="AM27" i="2"/>
  <c r="AJ27" i="2"/>
  <c r="AG27" i="2"/>
  <c r="AD27" i="2"/>
  <c r="AA27" i="2"/>
  <c r="X27" i="2"/>
  <c r="U27" i="2"/>
  <c r="O27" i="2"/>
  <c r="AN27" i="2" s="1"/>
  <c r="AO27" i="2" s="1"/>
  <c r="C33" i="7" s="1"/>
  <c r="I27" i="2"/>
  <c r="F27" i="2"/>
  <c r="AM26" i="2"/>
  <c r="AJ26" i="2"/>
  <c r="AG26" i="2"/>
  <c r="AD26" i="2"/>
  <c r="AA26" i="2"/>
  <c r="X26" i="2"/>
  <c r="U26" i="2"/>
  <c r="R26" i="2"/>
  <c r="O26" i="2"/>
  <c r="I26" i="2"/>
  <c r="F26" i="2"/>
  <c r="AM25" i="2"/>
  <c r="AJ25" i="2"/>
  <c r="AG25" i="2"/>
  <c r="AD25" i="2"/>
  <c r="AA25" i="2"/>
  <c r="X25" i="2"/>
  <c r="AN25" i="2" s="1"/>
  <c r="AO25" i="2" s="1"/>
  <c r="C30" i="7" s="1"/>
  <c r="U25" i="2"/>
  <c r="O25" i="2"/>
  <c r="I25" i="2"/>
  <c r="F25" i="2"/>
  <c r="AM24" i="2"/>
  <c r="AJ24" i="2"/>
  <c r="AG24" i="2"/>
  <c r="AD24" i="2"/>
  <c r="AA24" i="2"/>
  <c r="X24" i="2"/>
  <c r="U24" i="2"/>
  <c r="R24" i="2"/>
  <c r="O24" i="2"/>
  <c r="I24" i="2"/>
  <c r="F24" i="2"/>
  <c r="AM23" i="2"/>
  <c r="AJ23" i="2"/>
  <c r="AG23" i="2"/>
  <c r="AD23" i="2"/>
  <c r="AA23" i="2"/>
  <c r="I23" i="2"/>
  <c r="F23" i="2"/>
  <c r="AM22" i="2"/>
  <c r="AJ22" i="2"/>
  <c r="AG22" i="2"/>
  <c r="AD22" i="2"/>
  <c r="AA22" i="2"/>
  <c r="X22" i="2"/>
  <c r="U22" i="2"/>
  <c r="R22" i="2"/>
  <c r="O22" i="2"/>
  <c r="I22" i="2"/>
  <c r="F22" i="2"/>
  <c r="AM21" i="2"/>
  <c r="AJ21" i="2"/>
  <c r="AG21" i="2"/>
  <c r="AD21" i="2"/>
  <c r="AA21" i="2"/>
  <c r="U21" i="2"/>
  <c r="R21" i="2"/>
  <c r="O21" i="2"/>
  <c r="L21" i="2"/>
  <c r="I21" i="2"/>
  <c r="AN21" i="2" s="1"/>
  <c r="AO21" i="2" s="1"/>
  <c r="C25" i="7" s="1"/>
  <c r="F21" i="2"/>
  <c r="AM20" i="2"/>
  <c r="AJ20" i="2"/>
  <c r="AG20" i="2"/>
  <c r="AD20" i="2"/>
  <c r="AA20" i="2"/>
  <c r="X20" i="2"/>
  <c r="U20" i="2"/>
  <c r="R20" i="2"/>
  <c r="O20" i="2"/>
  <c r="L20" i="2"/>
  <c r="I20" i="2"/>
  <c r="F20" i="2"/>
  <c r="AM19" i="2"/>
  <c r="AJ19" i="2"/>
  <c r="AG19" i="2"/>
  <c r="AD19" i="2"/>
  <c r="AA19" i="2"/>
  <c r="X19" i="2"/>
  <c r="U19" i="2"/>
  <c r="AN19" i="2" s="1"/>
  <c r="AO19" i="2" s="1"/>
  <c r="C22" i="7" s="1"/>
  <c r="R19" i="2"/>
  <c r="O19" i="2"/>
  <c r="L19" i="2"/>
  <c r="I19" i="2"/>
  <c r="F19" i="2"/>
  <c r="AM18" i="2"/>
  <c r="AJ18" i="2"/>
  <c r="AG18" i="2"/>
  <c r="AD18" i="2"/>
  <c r="AA18" i="2"/>
  <c r="X18" i="2"/>
  <c r="U18" i="2"/>
  <c r="AN18" i="2" s="1"/>
  <c r="AO18" i="2" s="1"/>
  <c r="C20" i="7" s="1"/>
  <c r="R18" i="2"/>
  <c r="O18" i="2"/>
  <c r="L18" i="2"/>
  <c r="I18" i="2"/>
  <c r="F18" i="2"/>
  <c r="AM17" i="2"/>
  <c r="AJ17" i="2"/>
  <c r="AG17" i="2"/>
  <c r="AD17" i="2"/>
  <c r="AA17" i="2"/>
  <c r="X17" i="2"/>
  <c r="U17" i="2"/>
  <c r="R17" i="2"/>
  <c r="O17" i="2"/>
  <c r="L17" i="2"/>
  <c r="I17" i="2"/>
  <c r="F17" i="2"/>
  <c r="AM16" i="2"/>
  <c r="AJ16" i="2"/>
  <c r="AG16" i="2"/>
  <c r="AD16" i="2"/>
  <c r="AA16" i="2"/>
  <c r="R16" i="2"/>
  <c r="O16" i="2"/>
  <c r="I16" i="2"/>
  <c r="AN16" i="2" s="1"/>
  <c r="AO16" i="2" s="1"/>
  <c r="C17" i="7" s="1"/>
  <c r="F16" i="2"/>
  <c r="AM15" i="2"/>
  <c r="AJ15" i="2"/>
  <c r="AG15" i="2"/>
  <c r="AD15" i="2"/>
  <c r="AA15" i="2"/>
  <c r="X15" i="2"/>
  <c r="U15" i="2"/>
  <c r="R15" i="2"/>
  <c r="O15" i="2"/>
  <c r="L15" i="2"/>
  <c r="I15" i="2"/>
  <c r="F15" i="2"/>
  <c r="AM14" i="2"/>
  <c r="AJ14" i="2"/>
  <c r="AG14" i="2"/>
  <c r="AD14" i="2"/>
  <c r="AA14" i="2"/>
  <c r="U14" i="2"/>
  <c r="R14" i="2"/>
  <c r="O14" i="2"/>
  <c r="I14" i="2"/>
  <c r="F14" i="2"/>
  <c r="AM13" i="2"/>
  <c r="AJ13" i="2"/>
  <c r="AG13" i="2"/>
  <c r="AD13" i="2"/>
  <c r="AA13" i="2"/>
  <c r="X13" i="2"/>
  <c r="U13" i="2"/>
  <c r="I13" i="2"/>
  <c r="F13" i="2"/>
  <c r="AO12" i="2"/>
  <c r="AN12" i="2"/>
  <c r="AM12" i="2"/>
  <c r="AJ12" i="2"/>
  <c r="AG12" i="2"/>
  <c r="AD12" i="2"/>
  <c r="AA12" i="2"/>
  <c r="X12" i="2"/>
  <c r="U12" i="2"/>
  <c r="R12" i="2"/>
  <c r="O12" i="2"/>
  <c r="I12" i="2"/>
  <c r="F12" i="2"/>
  <c r="AN11" i="2"/>
  <c r="AO11" i="2" s="1"/>
  <c r="C9" i="7" s="1"/>
  <c r="AJ11" i="2"/>
  <c r="AG11" i="2"/>
  <c r="AD11" i="2"/>
  <c r="AA11" i="2"/>
  <c r="U11" i="2"/>
  <c r="O11" i="2"/>
  <c r="I11" i="2"/>
  <c r="F11" i="2"/>
  <c r="AM10" i="2"/>
  <c r="AJ10" i="2"/>
  <c r="AG10" i="2"/>
  <c r="AD10" i="2"/>
  <c r="AA10" i="2"/>
  <c r="U10" i="2"/>
  <c r="R10" i="2"/>
  <c r="O10" i="2"/>
  <c r="I10" i="2"/>
  <c r="F10" i="2"/>
  <c r="AM9" i="2"/>
  <c r="AJ9" i="2"/>
  <c r="AG9" i="2"/>
  <c r="AD9" i="2"/>
  <c r="AA9" i="2"/>
  <c r="X9" i="2"/>
  <c r="U9" i="2"/>
  <c r="R9" i="2"/>
  <c r="O9" i="2"/>
  <c r="I9" i="2"/>
  <c r="F9" i="2"/>
  <c r="AM8" i="2"/>
  <c r="AJ8" i="2"/>
  <c r="AG8" i="2"/>
  <c r="AD8" i="2"/>
  <c r="AA8" i="2"/>
  <c r="U8" i="2"/>
  <c r="R8" i="2"/>
  <c r="O8" i="2"/>
  <c r="I8" i="2"/>
  <c r="F8" i="2"/>
  <c r="AO7" i="2"/>
  <c r="AN7" i="2"/>
  <c r="AM7" i="2"/>
  <c r="AJ7" i="2"/>
  <c r="AG7" i="2"/>
  <c r="AD7" i="2"/>
  <c r="AA7" i="2"/>
  <c r="U7" i="2"/>
  <c r="R7" i="2"/>
  <c r="O7" i="2"/>
  <c r="I7" i="2"/>
  <c r="F7" i="2"/>
  <c r="AF23" i="1"/>
  <c r="AC23" i="1"/>
  <c r="Z23" i="1"/>
  <c r="W23" i="1"/>
  <c r="T23" i="1"/>
  <c r="Q23" i="1"/>
  <c r="N23" i="1"/>
  <c r="K23" i="1"/>
  <c r="H23" i="1"/>
  <c r="E23" i="1"/>
  <c r="AF22" i="1"/>
  <c r="AC22" i="1"/>
  <c r="Z22" i="1"/>
  <c r="W22" i="1"/>
  <c r="T22" i="1"/>
  <c r="Q22" i="1"/>
  <c r="N22" i="1"/>
  <c r="E22" i="1"/>
  <c r="AF21" i="1"/>
  <c r="AC21" i="1"/>
  <c r="Z21" i="1"/>
  <c r="W21" i="1"/>
  <c r="T21" i="1"/>
  <c r="Q21" i="1"/>
  <c r="N21" i="1"/>
  <c r="H21" i="1"/>
  <c r="E21" i="1"/>
  <c r="AF20" i="1"/>
  <c r="AC20" i="1"/>
  <c r="Z20" i="1"/>
  <c r="W20" i="1"/>
  <c r="T20" i="1"/>
  <c r="Q20" i="1"/>
  <c r="N20" i="1"/>
  <c r="H20" i="1"/>
  <c r="E20" i="1"/>
  <c r="AF19" i="1"/>
  <c r="AC19" i="1"/>
  <c r="Z19" i="1"/>
  <c r="W19" i="1"/>
  <c r="T19" i="1"/>
  <c r="Q19" i="1"/>
  <c r="N19" i="1"/>
  <c r="H19" i="1"/>
  <c r="E19" i="1"/>
  <c r="AF18" i="1"/>
  <c r="AC18" i="1"/>
  <c r="Z18" i="1"/>
  <c r="W18" i="1"/>
  <c r="T18" i="1"/>
  <c r="N18" i="1"/>
  <c r="E18" i="1"/>
  <c r="AF17" i="1"/>
  <c r="AC17" i="1"/>
  <c r="Z17" i="1"/>
  <c r="W17" i="1"/>
  <c r="T17" i="1"/>
  <c r="Q17" i="1"/>
  <c r="N17" i="1"/>
  <c r="H17" i="1"/>
  <c r="E17" i="1"/>
  <c r="AF16" i="1"/>
  <c r="AC16" i="1"/>
  <c r="Z16" i="1"/>
  <c r="W16" i="1"/>
  <c r="T16" i="1"/>
  <c r="Q16" i="1"/>
  <c r="N16" i="1"/>
  <c r="H16" i="1"/>
  <c r="E16" i="1"/>
  <c r="AF15" i="1"/>
  <c r="AC15" i="1"/>
  <c r="Z15" i="1"/>
  <c r="W15" i="1"/>
  <c r="T15" i="1"/>
  <c r="Q15" i="1"/>
  <c r="N15" i="1"/>
  <c r="H15" i="1"/>
  <c r="E15" i="1"/>
  <c r="AG15" i="1" s="1"/>
  <c r="AH15" i="1" s="1"/>
  <c r="C47" i="7" s="1"/>
  <c r="AF14" i="1"/>
  <c r="AC14" i="1"/>
  <c r="Z14" i="1"/>
  <c r="W14" i="1"/>
  <c r="T14" i="1"/>
  <c r="Q14" i="1"/>
  <c r="N14" i="1"/>
  <c r="K14" i="1"/>
  <c r="H14" i="1"/>
  <c r="E14" i="1"/>
  <c r="AF13" i="1"/>
  <c r="AC13" i="1"/>
  <c r="Z13" i="1"/>
  <c r="W13" i="1"/>
  <c r="T13" i="1"/>
  <c r="Q13" i="1"/>
  <c r="N13" i="1"/>
  <c r="H13" i="1"/>
  <c r="E13" i="1"/>
  <c r="AF12" i="1"/>
  <c r="AC12" i="1"/>
  <c r="Z12" i="1"/>
  <c r="W12" i="1"/>
  <c r="T12" i="1"/>
  <c r="Q12" i="1"/>
  <c r="N12" i="1"/>
  <c r="K12" i="1"/>
  <c r="H12" i="1"/>
  <c r="E12" i="1"/>
  <c r="AF11" i="1"/>
  <c r="AC11" i="1"/>
  <c r="Z11" i="1"/>
  <c r="W11" i="1"/>
  <c r="T11" i="1"/>
  <c r="N11" i="1"/>
  <c r="E11" i="1"/>
  <c r="AG11" i="1" s="1"/>
  <c r="AH11" i="1" s="1"/>
  <c r="C43" i="7" s="1"/>
  <c r="AF10" i="1"/>
  <c r="AC10" i="1"/>
  <c r="Z10" i="1"/>
  <c r="W10" i="1"/>
  <c r="T10" i="1"/>
  <c r="N10" i="1"/>
  <c r="E10" i="1"/>
  <c r="AF9" i="1"/>
  <c r="AC9" i="1"/>
  <c r="Z9" i="1"/>
  <c r="W9" i="1"/>
  <c r="T9" i="1"/>
  <c r="N9" i="1"/>
  <c r="E9" i="1"/>
  <c r="AF8" i="1"/>
  <c r="AC8" i="1"/>
  <c r="Z8" i="1"/>
  <c r="W8" i="1"/>
  <c r="T8" i="1"/>
  <c r="N8" i="1"/>
  <c r="E8" i="1"/>
  <c r="F56" i="7" l="1"/>
  <c r="Q29" i="16"/>
  <c r="I5" i="10"/>
  <c r="J5" i="10" s="1"/>
  <c r="C58" i="7" s="1"/>
  <c r="F58" i="7" s="1"/>
  <c r="F59" i="7"/>
  <c r="F55" i="7"/>
  <c r="F38" i="7"/>
  <c r="S12" i="16"/>
  <c r="AN15" i="2"/>
  <c r="AO15" i="2" s="1"/>
  <c r="C15" i="7" s="1"/>
  <c r="F15" i="7" s="1"/>
  <c r="S11" i="16"/>
  <c r="AH12" i="14"/>
  <c r="C14" i="7" s="1"/>
  <c r="F14" i="7" s="1"/>
  <c r="AN14" i="2"/>
  <c r="AO14" i="2" s="1"/>
  <c r="C13" i="7" s="1"/>
  <c r="F13" i="7" s="1"/>
  <c r="Q10" i="16"/>
  <c r="AN13" i="2"/>
  <c r="AO13" i="2" s="1"/>
  <c r="C11" i="7" s="1"/>
  <c r="F11" i="7" s="1"/>
  <c r="Q17" i="16"/>
  <c r="R17" i="16"/>
  <c r="S17" i="16"/>
  <c r="AN20" i="2"/>
  <c r="AO20" i="2" s="1"/>
  <c r="C24" i="7" s="1"/>
  <c r="F24" i="7" s="1"/>
  <c r="S16" i="16"/>
  <c r="F22" i="7"/>
  <c r="Q15" i="16"/>
  <c r="F20" i="7"/>
  <c r="AN17" i="2"/>
  <c r="AO17" i="2" s="1"/>
  <c r="C19" i="7" s="1"/>
  <c r="F19" i="7" s="1"/>
  <c r="Q14" i="16"/>
  <c r="F9" i="7"/>
  <c r="R26" i="16"/>
  <c r="F36" i="7"/>
  <c r="R25" i="16"/>
  <c r="F35" i="7"/>
  <c r="Q24" i="16"/>
  <c r="F33" i="7"/>
  <c r="S23" i="16"/>
  <c r="AN26" i="2"/>
  <c r="AO26" i="2" s="1"/>
  <c r="C32" i="7" s="1"/>
  <c r="F32" i="7" s="1"/>
  <c r="S21" i="16"/>
  <c r="AN24" i="2"/>
  <c r="AO24" i="2" s="1"/>
  <c r="C29" i="7" s="1"/>
  <c r="F29" i="7" s="1"/>
  <c r="AN22" i="2"/>
  <c r="AO22" i="2" s="1"/>
  <c r="C26" i="7" s="1"/>
  <c r="F26" i="7" s="1"/>
  <c r="R22" i="16"/>
  <c r="F30" i="7"/>
  <c r="R20" i="16"/>
  <c r="AN23" i="2"/>
  <c r="AO23" i="2" s="1"/>
  <c r="C27" i="7" s="1"/>
  <c r="F27" i="7" s="1"/>
  <c r="S18" i="16"/>
  <c r="F25" i="7"/>
  <c r="S13" i="16"/>
  <c r="Q13" i="16"/>
  <c r="F17" i="7"/>
  <c r="R4" i="16"/>
  <c r="Q8" i="16"/>
  <c r="AN10" i="2"/>
  <c r="AO10" i="2" s="1"/>
  <c r="C8" i="7" s="1"/>
  <c r="F8" i="7" s="1"/>
  <c r="R9" i="16"/>
  <c r="AN9" i="2"/>
  <c r="AO9" i="2" s="1"/>
  <c r="C7" i="7" s="1"/>
  <c r="F7" i="7" s="1"/>
  <c r="S4" i="16"/>
  <c r="R8" i="16"/>
  <c r="Q9" i="16"/>
  <c r="R14" i="16"/>
  <c r="R15" i="16"/>
  <c r="R16" i="16"/>
  <c r="R18" i="16"/>
  <c r="S19" i="16"/>
  <c r="S20" i="16"/>
  <c r="R23" i="16"/>
  <c r="R24" i="16"/>
  <c r="Q25" i="16"/>
  <c r="Q26" i="16"/>
  <c r="R10" i="16"/>
  <c r="R11" i="16"/>
  <c r="R12" i="16"/>
  <c r="R13" i="16"/>
  <c r="R21" i="16"/>
  <c r="S22" i="16"/>
  <c r="R27" i="16"/>
  <c r="F5" i="7"/>
  <c r="Q4" i="16"/>
  <c r="S8" i="16"/>
  <c r="S9" i="16"/>
  <c r="S10" i="16"/>
  <c r="Q12" i="16"/>
  <c r="S15" i="16"/>
  <c r="Q20" i="16"/>
  <c r="Q21" i="16"/>
  <c r="Q22" i="16"/>
  <c r="Q23" i="16"/>
  <c r="S26" i="16"/>
  <c r="S27" i="16"/>
  <c r="R29" i="16"/>
  <c r="S14" i="16"/>
  <c r="Q16" i="16"/>
  <c r="Q18" i="16"/>
  <c r="Q19" i="16"/>
  <c r="S24" i="16"/>
  <c r="S25" i="16"/>
  <c r="S29" i="16"/>
  <c r="Q11" i="16"/>
  <c r="P31" i="16"/>
  <c r="S6" i="16"/>
  <c r="Q7" i="16"/>
  <c r="S5" i="16"/>
  <c r="Q6" i="16"/>
  <c r="R6" i="16"/>
  <c r="Q5" i="16"/>
  <c r="R5" i="16"/>
  <c r="R7" i="16"/>
  <c r="S7" i="16"/>
  <c r="AN8" i="2"/>
  <c r="AO8" i="2" s="1"/>
  <c r="C6" i="7" s="1"/>
  <c r="F6" i="7" s="1"/>
  <c r="F43" i="7"/>
  <c r="F47" i="7"/>
  <c r="F60" i="7"/>
  <c r="R28" i="16"/>
  <c r="S28" i="16"/>
  <c r="Q28" i="16"/>
  <c r="AM7" i="5"/>
  <c r="AN7" i="5" s="1"/>
  <c r="C39" i="7" s="1"/>
  <c r="F39" i="7" s="1"/>
  <c r="AH7" i="14"/>
  <c r="C23" i="7" s="1"/>
  <c r="F23" i="7" s="1"/>
  <c r="AH16" i="14"/>
  <c r="C37" i="7" s="1"/>
  <c r="F37" i="7" s="1"/>
  <c r="AH10" i="14"/>
  <c r="C18" i="7" s="1"/>
  <c r="F18" i="7" s="1"/>
  <c r="AH14" i="14"/>
  <c r="C28" i="7" s="1"/>
  <c r="F28" i="7" s="1"/>
  <c r="AH8" i="14"/>
  <c r="C21" i="7" s="1"/>
  <c r="F21" i="7" s="1"/>
  <c r="AH15" i="14"/>
  <c r="C31" i="7" s="1"/>
  <c r="F31" i="7" s="1"/>
  <c r="AH13" i="14"/>
  <c r="C12" i="7" s="1"/>
  <c r="F12" i="7" s="1"/>
  <c r="AH9" i="14"/>
  <c r="C16" i="7" s="1"/>
  <c r="F16" i="7" s="1"/>
  <c r="AH11" i="14"/>
  <c r="C34" i="7" s="1"/>
  <c r="F34" i="7" s="1"/>
  <c r="AG10" i="1"/>
  <c r="AH10" i="1" s="1"/>
  <c r="C42" i="7" s="1"/>
  <c r="F42" i="7" s="1"/>
  <c r="AG9" i="1"/>
  <c r="AH9" i="1" s="1"/>
  <c r="C41" i="7" s="1"/>
  <c r="F41" i="7" s="1"/>
  <c r="AG22" i="1"/>
  <c r="AH22" i="1" s="1"/>
  <c r="C54" i="7" s="1"/>
  <c r="F54" i="7" s="1"/>
  <c r="AG8" i="1"/>
  <c r="AH8" i="1" s="1"/>
  <c r="C40" i="7" s="1"/>
  <c r="F40" i="7" s="1"/>
  <c r="AG18" i="1"/>
  <c r="AH18" i="1" s="1"/>
  <c r="C50" i="7" s="1"/>
  <c r="F50" i="7" s="1"/>
  <c r="AG21" i="1"/>
  <c r="AH21" i="1" s="1"/>
  <c r="C53" i="7" s="1"/>
  <c r="F53" i="7" s="1"/>
  <c r="AG14" i="1"/>
  <c r="AH14" i="1" s="1"/>
  <c r="C46" i="7" s="1"/>
  <c r="F46" i="7" s="1"/>
  <c r="AG17" i="1"/>
  <c r="AH17" i="1" s="1"/>
  <c r="C49" i="7" s="1"/>
  <c r="F49" i="7" s="1"/>
  <c r="AG19" i="1"/>
  <c r="AH19" i="1" s="1"/>
  <c r="C51" i="7" s="1"/>
  <c r="F51" i="7" s="1"/>
  <c r="AG13" i="1"/>
  <c r="AH13" i="1" s="1"/>
  <c r="C45" i="7" s="1"/>
  <c r="F45" i="7" s="1"/>
  <c r="AG16" i="1"/>
  <c r="AH16" i="1" s="1"/>
  <c r="C48" i="7" s="1"/>
  <c r="F48" i="7" s="1"/>
  <c r="AG23" i="1"/>
  <c r="AH23" i="1" s="1"/>
  <c r="C57" i="7" s="1"/>
  <c r="F57" i="7" s="1"/>
  <c r="AG12" i="1"/>
  <c r="AH12" i="1" s="1"/>
  <c r="C44" i="7" s="1"/>
  <c r="F44" i="7" s="1"/>
  <c r="AG20" i="1"/>
  <c r="AH20" i="1" s="1"/>
  <c r="C52" i="7" s="1"/>
  <c r="F52" i="7" s="1"/>
</calcChain>
</file>

<file path=xl/comments1.xml><?xml version="1.0" encoding="utf-8"?>
<comments xmlns="http://schemas.openxmlformats.org/spreadsheetml/2006/main">
  <authors>
    <author>Автор</author>
  </authors>
  <commentList>
    <comment ref="E10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утверждена сумма в мз 3 738 302,16 руб. распоряжением №789 от 19.07.2017. приложение 7
</t>
        </r>
      </text>
    </comment>
    <comment ref="E17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утверждена сумма в мз 3021554,72 руб. распоряжением №789 от 19.07.2017г. Приложение 8 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утверждена сумма в мз 1929702,04 руб. распоряжением № 789 от 19.07.2017г. Приложение 6</t>
        </r>
      </text>
    </comment>
    <comment ref="D9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утверждена сумма в мз 3401464,58 руб. распоряжение №789 от 19.07.2017г.
Приложение 3</t>
        </r>
      </text>
    </comment>
    <comment ref="D19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утверждена сумма в мз 2141696,62 руб. распоряжение </t>
        </r>
        <r>
          <rPr>
            <i/>
            <sz val="9"/>
            <rFont val="Tahoma"/>
            <charset val="204"/>
          </rPr>
          <t>№789 от</t>
        </r>
        <r>
          <rPr>
            <sz val="9"/>
            <rFont val="Tahoma"/>
            <charset val="204"/>
          </rPr>
          <t xml:space="preserve"> 19.07.2017г.
Приложение 4</t>
        </r>
      </text>
    </comment>
    <comment ref="D21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утверждена сумма в мз 2251030,67 руб. расп.№789 от 19.07.2017г.
Приложение2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D7" authorId="0">
      <text>
        <r>
          <rPr>
            <b/>
            <sz val="9"/>
            <rFont val="Tahoma"/>
            <charset val="204"/>
          </rPr>
          <t>Автор:</t>
        </r>
        <r>
          <rPr>
            <sz val="9"/>
            <rFont val="Tahoma"/>
            <charset val="204"/>
          </rPr>
          <t xml:space="preserve">
в муниципальном задании утверждена сумма 1241988,26 руб. распоряжение №732 от 05.07.2017г. Приложение 42</t>
        </r>
      </text>
    </comment>
  </commentList>
</comments>
</file>

<file path=xl/sharedStrings.xml><?xml version="1.0" encoding="utf-8"?>
<sst xmlns="http://schemas.openxmlformats.org/spreadsheetml/2006/main" count="919" uniqueCount="236">
  <si>
    <t xml:space="preserve">РАСЧЕТ ОЦЕНКИ ВЫПОЛНЕНИЯ МУНИЦИПАЛЬНЫМИ УЧРЕЖДЕНИЯМИ МУНИЦИПАЛЬНОГО ЗАДАНИЯ ПО ПОКАЗАТЕЛЯМ, ХАРАКТЕРИЗУЮЩИМ КАЧЕСТВО ОКАЗАННОЙ УСЛУГИ </t>
  </si>
  <si>
    <t>№ п/п</t>
  </si>
  <si>
    <t>Наименование учреждения</t>
  </si>
  <si>
    <r>
      <rPr>
        <sz val="8"/>
        <color theme="1"/>
        <rFont val="Calibri"/>
        <charset val="134"/>
        <scheme val="minor"/>
      </rPr>
      <t xml:space="preserve">Расчет оценки выполнения муниципальными учреждениями муниципального  задания по показателям, характеризующим </t>
    </r>
    <r>
      <rPr>
        <b/>
        <sz val="10"/>
        <color theme="1"/>
        <rFont val="Calibri"/>
        <charset val="204"/>
        <scheme val="minor"/>
      </rPr>
      <t>качество услуги</t>
    </r>
  </si>
  <si>
    <t>Укомплектованность кадрами по штатному расписанию</t>
  </si>
  <si>
    <t>оценка выполнения</t>
  </si>
  <si>
    <t>уровень квалификации педагогических работников</t>
  </si>
  <si>
    <t>Доля АУП и педагогических работников, учебно-вспомогательного персонала, прошедших обучение в отчетном периоде</t>
  </si>
  <si>
    <t>Количество педагогов, являющихся победителями и призерами профессиональных конкурсов различного уровня</t>
  </si>
  <si>
    <t>Количество воспитанников -победителей и призеров конкурсов, смотров и фестивалей различных уровней</t>
  </si>
  <si>
    <t>Посещаемость воспитанников ДОУ (выполнение дето/дней)</t>
  </si>
  <si>
    <t>Обеспечение реализации основной общеобразовательной программы дошкольного образования в полном объеме</t>
  </si>
  <si>
    <t>Доля родителей (законных представителей), удовлетворенных качеством предоставляемой услуги</t>
  </si>
  <si>
    <t>Доля своевременно устраненных ОУ нарушений, выявленных в результате проверок, осуществляемых органами исполнительной власти субъектов РФ</t>
  </si>
  <si>
    <t>первая категория</t>
  </si>
  <si>
    <t>высшая категория</t>
  </si>
  <si>
    <t>значения показателей качества муниципальной услуги</t>
  </si>
  <si>
    <t>текущий финансовый период</t>
  </si>
  <si>
    <t>отчет по исполнению за 2 квартал 2020 г</t>
  </si>
  <si>
    <t>%</t>
  </si>
  <si>
    <t>МБДОУ "Алтайский детский сад"</t>
  </si>
  <si>
    <t>МБДОУ "Ара-Алцагатский детский сад"</t>
  </si>
  <si>
    <t>МБДОУ "Большекударинский детский сад"</t>
  </si>
  <si>
    <t>МБДОУ "Большелугский детский сад"</t>
  </si>
  <si>
    <t>МБДОУ "Детский сад №1"</t>
  </si>
  <si>
    <t>МБДОУ "Детский сад №5"</t>
  </si>
  <si>
    <t>МБДОУ "Детский сад №6"</t>
  </si>
  <si>
    <t>МБДОУ "Детский сад №7"</t>
  </si>
  <si>
    <t>МБДОУ "Кударинский детский сад"</t>
  </si>
  <si>
    <t>МБДОУ "Наушкинский детский сад"</t>
  </si>
  <si>
    <t>МБДОУ "Тамирский детский сад"</t>
  </si>
  <si>
    <t>МБДОУ "Усть-Киранский детский сад"</t>
  </si>
  <si>
    <t>МБДОУ "Усть-Кяхтинский детский сад"</t>
  </si>
  <si>
    <t>МБДОУ "Хоронхойский детский сад"</t>
  </si>
  <si>
    <t>МБДОУ "Шарагольский детский сад"</t>
  </si>
  <si>
    <t>МАДОУ Детский сад №8 "Аюна"</t>
  </si>
  <si>
    <t xml:space="preserve"> </t>
  </si>
  <si>
    <t>-</t>
  </si>
  <si>
    <t>РАСЧЕТ ОЦЕНКИ ВЫПОЛНЕНИЯ МУНИЦИПАЛЬНЫМИ УЧРЕЖДЕНИЯМИ МУНИЦИПАЛЬНОГО ЗАДАНИЯ ПО ПОКАЗАТЕЛЯМ, ХАРАКТЕРИЗУЮЩИМ ОБЪЕМ ОКАЗАННОЙ УСЛУГИ</t>
  </si>
  <si>
    <t>реал. Программ</t>
  </si>
  <si>
    <t>1.Укомплектованность кадрами</t>
  </si>
  <si>
    <t>Доля АУП и педагогических работников, прошедших обучение  в отчетном периоде</t>
  </si>
  <si>
    <t>Количество учащихся 11 класса, получивших на итоговой аттестации более 70 баллов</t>
  </si>
  <si>
    <t>Доля учащихся, получивших документ
 государственного образца
 о среднем образовании</t>
  </si>
  <si>
    <t>Доля учащихся, получивших "4" и "5"
 на итоговой аттестации 
по русскому языку и математике</t>
  </si>
  <si>
    <t>Количество победителей и призеров
 олимпиад, конкурсов и конференций 
различного уровня</t>
  </si>
  <si>
    <t>Количество учителей, являющихся 
победителями и призерами
профессиональных конкурсов 
различных уровней</t>
  </si>
  <si>
    <t>Уровень освоения обучающимися
основной общеобразовательной 
программы среднего общего 
образования по завершении обучения 
на третьей ступени общего образования</t>
  </si>
  <si>
    <t>Полнота реализации основной
 общеобразовательной программы
 среднего общего образования</t>
  </si>
  <si>
    <t>Уровень соответствия учебного плана
общеобразовательного учреждения
требованиям федерального базисного
 учебного плана</t>
  </si>
  <si>
    <t>Доля родителей (законных 
представителей), удовлетворенных 
условиями и качеством предоставляемой 
услуги</t>
  </si>
  <si>
    <t>Доля своевременно устраненных; Доля своевременно устраненных
общеобразовательным учреждением
нарушений, выявленных в результате 
проверок, осуществляемых органами 
исполнительной власти субъектов 
Российской Федерации
общеобразовательным учреждением
нарушений, выявленных в результате 
проверок, осуществляемых органами 
исполнительной власти субъектов 
Российской Федерации</t>
  </si>
  <si>
    <r>
      <rPr>
        <sz val="8"/>
        <color theme="1"/>
        <rFont val="Calibri"/>
        <charset val="134"/>
        <scheme val="minor"/>
      </rPr>
      <t xml:space="preserve">расчет оценки выполнения муниципальными учреждениями муниципального  задания по показателям, характеризующим </t>
    </r>
    <r>
      <rPr>
        <b/>
        <sz val="10"/>
        <color theme="1"/>
        <rFont val="Calibri"/>
        <charset val="204"/>
        <scheme val="minor"/>
      </rPr>
      <t>качество услуги</t>
    </r>
  </si>
  <si>
    <t>8отчет по исполнению за 2 квартал 2020 г</t>
  </si>
  <si>
    <t>МБОУ "Алтайская СОШ"</t>
  </si>
  <si>
    <t>СОО</t>
  </si>
  <si>
    <t>МБОУ "Баин-Булакская ООШ"</t>
  </si>
  <si>
    <t>МБОУ "Большекударинская СОШ"</t>
  </si>
  <si>
    <t>МБОУ "Большелугская СОШ"</t>
  </si>
  <si>
    <t>МБОУ "Кяхтинская адаптивная ОШ"</t>
  </si>
  <si>
    <t>МБОУ "Кударинская СОШ"</t>
  </si>
  <si>
    <t>МБОУ "Малокударинская СОШ"</t>
  </si>
  <si>
    <t>МБОУ "Мурочинская СОШ"</t>
  </si>
  <si>
    <t>МБОУ "Наушкинская СОШ"</t>
  </si>
  <si>
    <t>МБОУ "Субуктуйская ООШ"</t>
  </si>
  <si>
    <t>МБОУ "СОШ №1"</t>
  </si>
  <si>
    <t>МБОУ "СОШ №2"</t>
  </si>
  <si>
    <t>МБОУ "СОШ №3"</t>
  </si>
  <si>
    <t>МБОУ "СОШ№ 4"</t>
  </si>
  <si>
    <t>МБОУ "Тамирская СОШ"</t>
  </si>
  <si>
    <t>МБОУ "Усть-Киранская СОШ"</t>
  </si>
  <si>
    <t>МБОУ "Убур-Киретская НОШ"</t>
  </si>
  <si>
    <t>НОО</t>
  </si>
  <si>
    <t>МБОУ "Усть-Кяхтинская СОШ"</t>
  </si>
  <si>
    <t>МБОУ "Унгуркуйская ООШ"</t>
  </si>
  <si>
    <t>МБОУ "Хоронхойская СОШ"</t>
  </si>
  <si>
    <t>МБОУ "Чикойская СОШ"</t>
  </si>
  <si>
    <t>МБОУ "Шарагольская СОШ"</t>
  </si>
  <si>
    <t>МБОУ "Энхэ-Талинская СОШ"</t>
  </si>
  <si>
    <t xml:space="preserve"> Уровень квалификации педагогических работников</t>
  </si>
  <si>
    <t>ПЕРВАЯ КАТЕГОРИЯ значения показателей качества муниципальной услуги</t>
  </si>
  <si>
    <t>ВЫСШАЯ КАТЕГОРИЯ значения показателей качества муниципальной услуги</t>
  </si>
  <si>
    <t>МБОУ "Кяхтинская СОШ №3"</t>
  </si>
  <si>
    <t>ДОО</t>
  </si>
  <si>
    <t>МБОУ "Кяхтинская СОШ №2"</t>
  </si>
  <si>
    <t>МБОУ "Мурочинская ООШ"</t>
  </si>
  <si>
    <t>МБОУ "Энхэ-Талинская ООШ"</t>
  </si>
  <si>
    <t>Доля АУП ипедагогических работников, прошедших обучение (не менее 72 часов) в отчетном периоде</t>
  </si>
  <si>
    <t>Укомплектованность кадрами</t>
  </si>
  <si>
    <t xml:space="preserve">Доля своевременно устраненных образовательным учреждением нарушений, выявленных в результате выявленных в результате проверок, осуществляемых </t>
  </si>
  <si>
    <t>Количество победителей и  призеров олимпиад, конкурсов и конференций различных уровней</t>
  </si>
  <si>
    <t>Доля преподавателей, прошедших аттестацию (повышение квалификации) не менее 1 раза в 5 лет</t>
  </si>
  <si>
    <t>Доля родителей (законных представителей) удовлетворенных условиями и качеством предоставляемой услуги</t>
  </si>
  <si>
    <t>Полнота реализации общеобразовательных общеразвивающих программ</t>
  </si>
  <si>
    <t xml:space="preserve">Уровень освоения обучающимися дополнительных общеобразовательных общеобразовательных программ </t>
  </si>
  <si>
    <t>Количество педагогов, являющихся победителями и призерами профессиональных конкурсов различных уровней</t>
  </si>
  <si>
    <t>Посещаемость детьми занятий</t>
  </si>
  <si>
    <t>Сохранность детского контингента</t>
  </si>
  <si>
    <t>Наличие системы взаимодействия с социальными партнёрами в решении задач воспитания и развития детей</t>
  </si>
  <si>
    <t>отчет по исполнению за 2 КВАРТАЛ 2020 Г</t>
  </si>
  <si>
    <t>отчет по исполнению за 2 квартал 2020</t>
  </si>
  <si>
    <t>ЦДО</t>
  </si>
  <si>
    <t>Увеличение удельного веса детей и подростков, охваченных всеми формами отдыха и оздоровления (к общему числу детей от 7 до 17 лет)</t>
  </si>
  <si>
    <t>Обновление и пополнение материально-технической базы спортивно-оздоровительного лагеря "Каскад", пришкольных лагерей</t>
  </si>
  <si>
    <t>Охват детей в летний период в МАОУ "Спортивно оздоровительный лагерь "Каскад" (сохранение индикатора)</t>
  </si>
  <si>
    <t>отчет по исполнению за 1-ое полугодие 2017</t>
  </si>
  <si>
    <t>МАОУ "Спортивно-оздоровительного лагеря "Каскад"</t>
  </si>
  <si>
    <t>выполняемые услуги</t>
  </si>
  <si>
    <t>показ (организация показа) концертов и концертных программ (на гастролях)</t>
  </si>
  <si>
    <t xml:space="preserve">показ (организация показа) концертов и концертных программ (стационар) </t>
  </si>
  <si>
    <t>организзация деятельности клубных формирований и формрований самостоятельного народного творчества</t>
  </si>
  <si>
    <t>организация и проведение культуно-массовых мероприятий (иные зрелищные мероприятия)</t>
  </si>
  <si>
    <t>организация и проведение культуно-массовых мероприятий (фестиваль, выставка, конкурс, смотр)</t>
  </si>
  <si>
    <t>Создание концертов и концертных программ</t>
  </si>
  <si>
    <t>Организация показа концертов и концертных программ</t>
  </si>
  <si>
    <t>расчет оценки выполнения муниципальными учреждениями муниципального  задания по показателям, характеризующим качество услуги</t>
  </si>
  <si>
    <t>доля удовлетворенности граждан качеством предоставляемых работ</t>
  </si>
  <si>
    <t>динамика кол-ва участников мероприятий по сравнению с предыдущим годом</t>
  </si>
  <si>
    <t>динамика общего количества граждан (зрителей) вовлеченных в мероприятие на платной основе</t>
  </si>
  <si>
    <t>темп роста количества выездов коллективов для участия в конкурсах, фестивалях по сравнению с преддыдущим годом, количество призовых мест</t>
  </si>
  <si>
    <t>динамика количества участников мероприятий по сравненнию с предыдущим годом</t>
  </si>
  <si>
    <t>Доля удовлетворенности граждан качеством предоставляемых работ</t>
  </si>
  <si>
    <t>Динамика общего количества граждан (зрителей) вовлеченных в мероприятие на платной основе</t>
  </si>
  <si>
    <t>отчет по исполнению за 2 квартал 2021 г</t>
  </si>
  <si>
    <t>отчет по исполнению за 2 квартал 2021</t>
  </si>
  <si>
    <t>МБУ "РЦКиД"</t>
  </si>
  <si>
    <t>выполняемые работы</t>
  </si>
  <si>
    <t>создание концертов и концертных программ</t>
  </si>
  <si>
    <t>создание показов концертов и концертных программ</t>
  </si>
  <si>
    <t>Библиотечное, библиографическое и информациолнное ослуживание пользователей библиотеки, удалённо через сеть интернет</t>
  </si>
  <si>
    <t>Библиотечное, библиографическое и информационное обслуживание пользователей библиотеки, в стационарных условиях</t>
  </si>
  <si>
    <t>кол-во обращений удаленных через интернет</t>
  </si>
  <si>
    <t>кол-во обращений в стационарных условиях</t>
  </si>
  <si>
    <r>
      <rPr>
        <sz val="11"/>
        <color theme="1"/>
        <rFont val="Calibri"/>
        <charset val="134"/>
        <scheme val="minor"/>
      </rPr>
      <t xml:space="preserve">расчет оценки выполнения муниципальными учреждениями муниципального  задания по показателям, характеризующим </t>
    </r>
    <r>
      <rPr>
        <b/>
        <sz val="11"/>
        <color theme="1"/>
        <rFont val="Calibri"/>
        <charset val="204"/>
        <scheme val="minor"/>
      </rPr>
      <t>качество услуги</t>
    </r>
  </si>
  <si>
    <t>отчет по исполнению за 2 квартал</t>
  </si>
  <si>
    <t>МБУ "ЦБС" (услуга)</t>
  </si>
  <si>
    <t>реализация дополнительных общеобразовательных общеразвивающих программ</t>
  </si>
  <si>
    <t>реализация дополнительных общеобразовательных предпрофессиональных программ</t>
  </si>
  <si>
    <t>реализация дополнительных предпрофессиональных программ в области искусств - программа Народные инструменты</t>
  </si>
  <si>
    <t>реализация дополнительных предпрофессиональных программ в области искусств (Программа-фортепиано)</t>
  </si>
  <si>
    <t>реализация дополнительных предпрофессиональных программ в области искусств (Программа-живопись)</t>
  </si>
  <si>
    <t>реализация дополнительных предпрофессиональных программ в области искусств (Программа-хореографическое исскуство)</t>
  </si>
  <si>
    <t>Доля детей, осваивающих дополнительные программы в образовательном учреждении</t>
  </si>
  <si>
    <t>Доля, детей ставших победителями и призерами городских, районных, республиканских, всероссийских и международных мероприятий</t>
  </si>
  <si>
    <t>Доля родителей (законных представитлей) удовлетворенных качеством предоставляемой услуги</t>
  </si>
  <si>
    <t>Доля детей, осваивающих дополнительные образовательные программы в образовательном учреждении</t>
  </si>
  <si>
    <t>МАОУ "Кяхтинская детская школа исскуств"</t>
  </si>
  <si>
    <t>соблюдение тиражной политики</t>
  </si>
  <si>
    <t>использование специального програмного обеспечения</t>
  </si>
  <si>
    <t>МАУ "Редакция газеты "Кяхтинские вести"</t>
  </si>
  <si>
    <t>РАСЧЕТ ОЦЕНКИ ВЫПОЛНЕНИЯ МУНИЦИПАЛЬНОГО ЗАДАНИЯ ПО ПОЛНОТЕ И ЭФФЕКТИВНОСТИ ИСПОЛЬЗОВАНИЯ БЮДЖЕТНЫХ СРЕДСТВ НА ВЫПОЛНЕНИЕ МУНИЦИПАЛЬНОГО ЗАДАНИЯ</t>
  </si>
  <si>
    <t>Объемы услуг (в натуральных показателях) чел.</t>
  </si>
  <si>
    <t>оценка выполнения (К2)</t>
  </si>
  <si>
    <t>план</t>
  </si>
  <si>
    <t>факт</t>
  </si>
  <si>
    <t>МБОУ "Адаптивная школа"</t>
  </si>
  <si>
    <t>КСШ</t>
  </si>
  <si>
    <t>МАУ "РГ Кяхтинские вести" (лист печатный)</t>
  </si>
  <si>
    <t>МАОУ ДОД "Кяхтинская ДШИ"</t>
  </si>
  <si>
    <t>МБУ "Кяхтинская ЦБС"</t>
  </si>
  <si>
    <t>МБУ "РЦКиД"(кол-во мероприятий)</t>
  </si>
  <si>
    <t>МАУ "Каскад"</t>
  </si>
  <si>
    <t>ед. изм.</t>
  </si>
  <si>
    <r>
      <rPr>
        <b/>
        <sz val="11"/>
        <color rgb="FFFF0000"/>
        <rFont val="Calibri"/>
        <charset val="204"/>
        <scheme val="minor"/>
      </rPr>
      <t xml:space="preserve">УСЛУГА (обеспечение государственных гарантий прав граждан на получение бесплатного общедоступного </t>
    </r>
    <r>
      <rPr>
        <b/>
        <sz val="11"/>
        <rFont val="Calibri"/>
        <charset val="204"/>
        <scheme val="minor"/>
      </rPr>
      <t>начального общего, основного общего образования</t>
    </r>
    <r>
      <rPr>
        <b/>
        <sz val="11"/>
        <color rgb="FFFF0000"/>
        <rFont val="Calibri"/>
        <charset val="204"/>
        <scheme val="minor"/>
      </rPr>
      <t>. Обеспечение достижения обучающимися образовательных ресурсов в соответствии с требованиями, установленными ФГОС.)</t>
    </r>
  </si>
  <si>
    <t>бюджет района (4)</t>
  </si>
  <si>
    <t>оценка исполнения</t>
  </si>
  <si>
    <t>чел.</t>
  </si>
  <si>
    <t>ПЛАН</t>
  </si>
  <si>
    <t>ФАКТ</t>
  </si>
  <si>
    <t>ОСТАТОК НА 01.07.2020 г</t>
  </si>
  <si>
    <t>% ИСПОЛНЕНИЯ</t>
  </si>
  <si>
    <t xml:space="preserve">№ п/п </t>
  </si>
  <si>
    <r>
      <rPr>
        <b/>
        <sz val="11"/>
        <color rgb="FFFF0000"/>
        <rFont val="Calibri"/>
        <charset val="204"/>
        <scheme val="minor"/>
      </rPr>
      <t xml:space="preserve">УСЛУГА (Обеспечение государственных гарантий  прав граждан на получение бесплатного общедоступного </t>
    </r>
    <r>
      <rPr>
        <b/>
        <sz val="11"/>
        <rFont val="Calibri"/>
        <charset val="204"/>
        <scheme val="minor"/>
      </rPr>
      <t>дошкольного общего образования</t>
    </r>
    <r>
      <rPr>
        <b/>
        <sz val="11"/>
        <color rgb="FFFF0000"/>
        <rFont val="Calibri"/>
        <charset val="204"/>
        <scheme val="minor"/>
      </rPr>
      <t xml:space="preserve"> в соответствии с требованиями, установленными ФГОС)</t>
    </r>
  </si>
  <si>
    <t>10</t>
  </si>
  <si>
    <t>19</t>
  </si>
  <si>
    <t>30</t>
  </si>
  <si>
    <t>35</t>
  </si>
  <si>
    <t>16</t>
  </si>
  <si>
    <t>все суммы есть в следущей вкладке ШКОЛЫ</t>
  </si>
  <si>
    <t>№ п/п в общем своде</t>
  </si>
  <si>
    <t>ВСЕГО по школам:</t>
  </si>
  <si>
    <t>всего: бюджет района (4)</t>
  </si>
  <si>
    <t xml:space="preserve">УСЛУГА </t>
  </si>
  <si>
    <t>МАУ "РГ Кяхтинские вести"</t>
  </si>
  <si>
    <t>Исполнение муниципального задания по услге услуг</t>
  </si>
  <si>
    <t>Итоговая оценка выполнения</t>
  </si>
  <si>
    <t>К1 качество услуги</t>
  </si>
  <si>
    <t>К2 объем услуги</t>
  </si>
  <si>
    <t>К3 эффект. Испол.</t>
  </si>
  <si>
    <t>К1 (качество услуги):</t>
  </si>
  <si>
    <t>значение к1</t>
  </si>
  <si>
    <t>оценка</t>
  </si>
  <si>
    <t>к1&gt;=100%</t>
  </si>
  <si>
    <t>Муниципальное задание по услуге выполнено</t>
  </si>
  <si>
    <t xml:space="preserve">  </t>
  </si>
  <si>
    <t>95%&lt;K1&lt;100%</t>
  </si>
  <si>
    <t>Муниципальное задание по услуге в целом выполнено</t>
  </si>
  <si>
    <t>K1&lt;95%</t>
  </si>
  <si>
    <t>Муниципальное задание по услуге не выполнено</t>
  </si>
  <si>
    <t>МБОУ "Вечерняя школа"</t>
  </si>
  <si>
    <t>К2 (объем услуги):</t>
  </si>
  <si>
    <t>МБОУ "Малокударинская СОШ" (дошкол.)</t>
  </si>
  <si>
    <t>значение к2</t>
  </si>
  <si>
    <t>МБОУ "Мурочинская СОШ" (дошкол.)</t>
  </si>
  <si>
    <t>к2&gt;=100%</t>
  </si>
  <si>
    <t>95%&lt;=K2&lt;100%</t>
  </si>
  <si>
    <t>МБОУ "Наушкинская СОШ" (дошкол.)</t>
  </si>
  <si>
    <t>K2&lt;95%</t>
  </si>
  <si>
    <t>МБОУ "Субуктуйская ООШ" (дошкол.)</t>
  </si>
  <si>
    <t>МБОУ "СОШ №2" (дошкол.)</t>
  </si>
  <si>
    <t>К3 (эффект.использ.):</t>
  </si>
  <si>
    <t>значение к3</t>
  </si>
  <si>
    <t>МБОУ "СОШ №3" (дошкол.)</t>
  </si>
  <si>
    <t>к3&gt;100%</t>
  </si>
  <si>
    <t>Муниципальное задание по услуге выполнено с высокой эффективностью</t>
  </si>
  <si>
    <t>к3=100%</t>
  </si>
  <si>
    <t>Муниципальное задание выполнено эффективно</t>
  </si>
  <si>
    <t>МБОУ "Убур-Киретская НОШ" (дошкол.)</t>
  </si>
  <si>
    <t>ОЦитоговая оценка:</t>
  </si>
  <si>
    <t>МБОУ "Унгуркуйская ООШ" (дошкол.)</t>
  </si>
  <si>
    <t>ОЦ&gt;=100%</t>
  </si>
  <si>
    <t>95%&lt;=ОЦ&lt;100%</t>
  </si>
  <si>
    <t>ОЦ&lt;95%</t>
  </si>
  <si>
    <t>МБОУ "Чикойская СОШ" (дошкол.)</t>
  </si>
  <si>
    <t>МБОУ "Энхэ-Талинская СОШ" (дошкол.)</t>
  </si>
  <si>
    <t>отчет по исполнению за 4 квартал 2020 г</t>
  </si>
  <si>
    <t>*</t>
  </si>
  <si>
    <t>ОСТАТОК НА 01.01.2022 г.</t>
  </si>
  <si>
    <t>5</t>
  </si>
  <si>
    <t>58</t>
  </si>
  <si>
    <t>14</t>
  </si>
  <si>
    <t>34</t>
  </si>
  <si>
    <t>отчет по исполнению за 2021</t>
  </si>
  <si>
    <t>МБУ "АХС"</t>
  </si>
  <si>
    <t>Оценка исполнения муниципальных заданий за 2021 г</t>
  </si>
  <si>
    <r>
      <t xml:space="preserve">Расчет оценки выполнения муниципальными учреждениями муниципального  задания по показателям, характеризующим </t>
    </r>
    <r>
      <rPr>
        <b/>
        <sz val="10"/>
        <color theme="1"/>
        <rFont val="Calibri"/>
        <charset val="204"/>
        <scheme val="minor"/>
      </rPr>
      <t>качество услуги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</si>
</sst>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2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4"/>
      <color theme="1"/>
      <name val="Calibri"/>
      <charset val="204"/>
      <scheme val="minor"/>
    </font>
    <font>
      <sz val="14"/>
      <name val="Calibri"/>
      <charset val="204"/>
      <scheme val="minor"/>
    </font>
    <font>
      <sz val="8"/>
      <color theme="1"/>
      <name val="Calibri"/>
      <charset val="134"/>
      <scheme val="minor"/>
    </font>
    <font>
      <b/>
      <sz val="11"/>
      <color rgb="FFFF0000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9"/>
      <color theme="1"/>
      <name val="Calibri"/>
      <charset val="134"/>
      <scheme val="minor"/>
    </font>
    <font>
      <sz val="1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sz val="11"/>
      <color rgb="FF0070C0"/>
      <name val="Calibri"/>
      <charset val="134"/>
      <scheme val="minor"/>
    </font>
    <font>
      <b/>
      <i/>
      <sz val="11"/>
      <color theme="1"/>
      <name val="Calibri"/>
      <charset val="204"/>
      <scheme val="minor"/>
    </font>
    <font>
      <b/>
      <sz val="10"/>
      <color theme="1"/>
      <name val="Calibri"/>
      <charset val="204"/>
      <scheme val="minor"/>
    </font>
    <font>
      <sz val="20"/>
      <color theme="1"/>
      <name val="Calibri"/>
      <charset val="134"/>
      <scheme val="minor"/>
    </font>
    <font>
      <b/>
      <i/>
      <sz val="11"/>
      <color rgb="FFFF0000"/>
      <name val="Calibri"/>
      <charset val="204"/>
      <scheme val="minor"/>
    </font>
    <font>
      <sz val="10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0"/>
      <color rgb="FF000000"/>
      <name val="Arial"/>
      <charset val="204"/>
    </font>
    <font>
      <b/>
      <i/>
      <sz val="10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sz val="12"/>
      <color theme="1"/>
      <name val="Calibri"/>
      <charset val="134"/>
      <scheme val="minor"/>
    </font>
    <font>
      <sz val="12"/>
      <name val="Calibri"/>
      <charset val="204"/>
      <scheme val="minor"/>
    </font>
    <font>
      <b/>
      <sz val="11"/>
      <name val="Calibri"/>
      <charset val="204"/>
      <scheme val="minor"/>
    </font>
    <font>
      <b/>
      <sz val="9"/>
      <name val="Tahoma"/>
      <charset val="204"/>
    </font>
    <font>
      <sz val="9"/>
      <name val="Tahoma"/>
      <charset val="204"/>
    </font>
    <font>
      <i/>
      <sz val="9"/>
      <name val="Tahoma"/>
      <charset val="204"/>
    </font>
    <font>
      <sz val="11"/>
      <color theme="1"/>
      <name val="Calibri"/>
      <charset val="134"/>
      <scheme val="minor"/>
    </font>
    <font>
      <sz val="10"/>
      <color rgb="FF000000"/>
      <name val="Segoe UI"/>
      <family val="2"/>
      <charset val="204"/>
    </font>
    <font>
      <sz val="11"/>
      <color theme="1"/>
      <name val="Segoe U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6" tint="0.39997558519241921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1" fillId="0" borderId="0"/>
    <xf numFmtId="0" fontId="29" fillId="0" borderId="0"/>
  </cellStyleXfs>
  <cellXfs count="366">
    <xf numFmtId="0" fontId="0" fillId="0" borderId="0" xfId="0"/>
    <xf numFmtId="0" fontId="0" fillId="2" borderId="0" xfId="0" applyFill="1"/>
    <xf numFmtId="0" fontId="3" fillId="0" borderId="0" xfId="0" applyFont="1" applyBorder="1" applyAlignment="1">
      <alignment horizontal="center"/>
    </xf>
    <xf numFmtId="0" fontId="4" fillId="0" borderId="7" xfId="0" applyFont="1" applyBorder="1" applyAlignment="1"/>
    <xf numFmtId="0" fontId="0" fillId="0" borderId="0" xfId="0" applyBorder="1" applyAlignment="1"/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20" xfId="0" applyFont="1" applyBorder="1"/>
    <xf numFmtId="1" fontId="5" fillId="2" borderId="20" xfId="0" applyNumberFormat="1" applyFont="1" applyFill="1" applyBorder="1"/>
    <xf numFmtId="164" fontId="5" fillId="2" borderId="20" xfId="0" applyNumberFormat="1" applyFont="1" applyFill="1" applyBorder="1"/>
    <xf numFmtId="1" fontId="4" fillId="3" borderId="20" xfId="0" applyNumberFormat="1" applyFont="1" applyFill="1" applyBorder="1"/>
    <xf numFmtId="0" fontId="4" fillId="0" borderId="21" xfId="0" applyFont="1" applyBorder="1"/>
    <xf numFmtId="2" fontId="5" fillId="2" borderId="20" xfId="0" applyNumberFormat="1" applyFont="1" applyFill="1" applyBorder="1"/>
    <xf numFmtId="1" fontId="5" fillId="2" borderId="21" xfId="0" applyNumberFormat="1" applyFont="1" applyFill="1" applyBorder="1"/>
    <xf numFmtId="164" fontId="5" fillId="2" borderId="21" xfId="0" applyNumberFormat="1" applyFont="1" applyFill="1" applyBorder="1"/>
    <xf numFmtId="0" fontId="4" fillId="2" borderId="21" xfId="0" applyFont="1" applyFill="1" applyBorder="1"/>
    <xf numFmtId="0" fontId="4" fillId="2" borderId="0" xfId="0" applyFont="1" applyFill="1"/>
    <xf numFmtId="1" fontId="5" fillId="2" borderId="22" xfId="0" applyNumberFormat="1" applyFont="1" applyFill="1" applyBorder="1"/>
    <xf numFmtId="164" fontId="5" fillId="2" borderId="23" xfId="0" applyNumberFormat="1" applyFont="1" applyFill="1" applyBorder="1"/>
    <xf numFmtId="164" fontId="5" fillId="2" borderId="22" xfId="0" applyNumberFormat="1" applyFont="1" applyFill="1" applyBorder="1"/>
    <xf numFmtId="0" fontId="4" fillId="0" borderId="24" xfId="0" applyFont="1" applyBorder="1"/>
    <xf numFmtId="1" fontId="5" fillId="2" borderId="21" xfId="0" applyNumberFormat="1" applyFont="1" applyFill="1" applyBorder="1" applyAlignment="1"/>
    <xf numFmtId="164" fontId="5" fillId="2" borderId="21" xfId="0" applyNumberFormat="1" applyFont="1" applyFill="1" applyBorder="1" applyAlignment="1"/>
    <xf numFmtId="1" fontId="4" fillId="3" borderId="25" xfId="0" applyNumberFormat="1" applyFont="1" applyFill="1" applyBorder="1"/>
    <xf numFmtId="0" fontId="4" fillId="2" borderId="26" xfId="0" applyFont="1" applyFill="1" applyBorder="1"/>
    <xf numFmtId="0" fontId="0" fillId="2" borderId="0" xfId="0" applyFill="1" applyBorder="1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Alignment="1"/>
    <xf numFmtId="0" fontId="0" fillId="0" borderId="21" xfId="0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wrapText="1"/>
    </xf>
    <xf numFmtId="165" fontId="0" fillId="2" borderId="0" xfId="0" applyNumberFormat="1" applyFill="1"/>
    <xf numFmtId="0" fontId="0" fillId="0" borderId="0" xfId="0" applyNumberFormat="1" applyAlignment="1">
      <alignment horizontal="center"/>
    </xf>
    <xf numFmtId="165" fontId="0" fillId="0" borderId="0" xfId="0" applyNumberFormat="1"/>
    <xf numFmtId="4" fontId="0" fillId="0" borderId="0" xfId="0" applyNumberFormat="1"/>
    <xf numFmtId="165" fontId="6" fillId="2" borderId="21" xfId="0" applyNumberFormat="1" applyFont="1" applyFill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/>
    </xf>
    <xf numFmtId="165" fontId="0" fillId="0" borderId="21" xfId="0" applyNumberFormat="1" applyFill="1" applyBorder="1"/>
    <xf numFmtId="3" fontId="10" fillId="0" borderId="21" xfId="0" applyNumberFormat="1" applyFont="1" applyBorder="1" applyAlignment="1">
      <alignment horizontal="center"/>
    </xf>
    <xf numFmtId="4" fontId="10" fillId="4" borderId="21" xfId="0" applyNumberFormat="1" applyFont="1" applyFill="1" applyBorder="1"/>
    <xf numFmtId="4" fontId="10" fillId="5" borderId="21" xfId="0" applyNumberFormat="1" applyFont="1" applyFill="1" applyBorder="1"/>
    <xf numFmtId="4" fontId="10" fillId="2" borderId="21" xfId="0" applyNumberFormat="1" applyFont="1" applyFill="1" applyBorder="1"/>
    <xf numFmtId="3" fontId="10" fillId="2" borderId="21" xfId="0" applyNumberFormat="1" applyFont="1" applyFill="1" applyBorder="1"/>
    <xf numFmtId="0" fontId="0" fillId="0" borderId="22" xfId="0" applyNumberFormat="1" applyBorder="1" applyAlignment="1">
      <alignment horizontal="center" vertical="center"/>
    </xf>
    <xf numFmtId="165" fontId="0" fillId="0" borderId="22" xfId="0" applyNumberFormat="1" applyFill="1" applyBorder="1" applyAlignment="1">
      <alignment vertical="center"/>
    </xf>
    <xf numFmtId="3" fontId="10" fillId="2" borderId="21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right"/>
    </xf>
    <xf numFmtId="165" fontId="0" fillId="2" borderId="0" xfId="0" applyNumberFormat="1" applyFill="1" applyBorder="1"/>
    <xf numFmtId="4" fontId="0" fillId="2" borderId="0" xfId="0" applyNumberFormat="1" applyFill="1"/>
    <xf numFmtId="165" fontId="3" fillId="2" borderId="0" xfId="0" applyNumberFormat="1" applyFont="1" applyFill="1" applyAlignment="1">
      <alignment horizontal="right"/>
    </xf>
    <xf numFmtId="4" fontId="0" fillId="2" borderId="0" xfId="0" applyNumberFormat="1" applyFill="1" applyBorder="1"/>
    <xf numFmtId="165" fontId="3" fillId="2" borderId="0" xfId="0" applyNumberFormat="1" applyFont="1" applyFill="1" applyBorder="1"/>
    <xf numFmtId="165" fontId="0" fillId="0" borderId="0" xfId="0" applyNumberFormat="1" applyAlignment="1">
      <alignment horizontal="right"/>
    </xf>
    <xf numFmtId="165" fontId="0" fillId="0" borderId="0" xfId="0" applyNumberFormat="1" applyBorder="1"/>
    <xf numFmtId="4" fontId="0" fillId="0" borderId="0" xfId="0" applyNumberFormat="1" applyBorder="1"/>
    <xf numFmtId="4" fontId="12" fillId="2" borderId="0" xfId="0" applyNumberFormat="1" applyFont="1" applyFill="1" applyBorder="1"/>
    <xf numFmtId="3" fontId="13" fillId="0" borderId="0" xfId="0" applyNumberFormat="1" applyFont="1" applyBorder="1"/>
    <xf numFmtId="165" fontId="3" fillId="0" borderId="0" xfId="0" applyNumberFormat="1" applyFont="1" applyBorder="1"/>
    <xf numFmtId="4" fontId="3" fillId="0" borderId="0" xfId="0" applyNumberFormat="1" applyFont="1" applyBorder="1"/>
    <xf numFmtId="165" fontId="0" fillId="0" borderId="0" xfId="0" applyNumberFormat="1" applyFill="1" applyBorder="1" applyAlignment="1">
      <alignment horizontal="right"/>
    </xf>
    <xf numFmtId="4" fontId="14" fillId="0" borderId="0" xfId="0" applyNumberFormat="1" applyFont="1" applyBorder="1"/>
    <xf numFmtId="0" fontId="0" fillId="0" borderId="20" xfId="0" applyNumberFormat="1" applyBorder="1" applyAlignment="1">
      <alignment horizontal="center"/>
    </xf>
    <xf numFmtId="165" fontId="0" fillId="0" borderId="20" xfId="0" applyNumberFormat="1" applyFill="1" applyBorder="1"/>
    <xf numFmtId="3" fontId="12" fillId="0" borderId="21" xfId="0" applyNumberFormat="1" applyFont="1" applyBorder="1" applyAlignment="1">
      <alignment horizontal="center"/>
    </xf>
    <xf numFmtId="3" fontId="12" fillId="2" borderId="21" xfId="0" applyNumberFormat="1" applyFont="1" applyFill="1" applyBorder="1" applyAlignment="1">
      <alignment horizontal="center"/>
    </xf>
    <xf numFmtId="165" fontId="0" fillId="0" borderId="22" xfId="0" applyNumberFormat="1" applyFill="1" applyBorder="1" applyAlignment="1">
      <alignment horizontal="left" vertical="center"/>
    </xf>
    <xf numFmtId="0" fontId="0" fillId="0" borderId="21" xfId="0" applyNumberFormat="1" applyBorder="1" applyAlignment="1">
      <alignment horizontal="center" vertical="center"/>
    </xf>
    <xf numFmtId="165" fontId="0" fillId="0" borderId="21" xfId="0" applyNumberFormat="1" applyFill="1" applyBorder="1" applyAlignment="1">
      <alignment horizontal="left" vertical="center"/>
    </xf>
    <xf numFmtId="165" fontId="0" fillId="0" borderId="21" xfId="0" applyNumberFormat="1" applyFill="1" applyBorder="1" applyAlignment="1">
      <alignment vertical="center"/>
    </xf>
    <xf numFmtId="165" fontId="0" fillId="2" borderId="0" xfId="0" applyNumberFormat="1" applyFill="1" applyBorder="1" applyAlignment="1">
      <alignment horizontal="center"/>
    </xf>
    <xf numFmtId="165" fontId="10" fillId="4" borderId="21" xfId="0" applyNumberFormat="1" applyFont="1" applyFill="1" applyBorder="1"/>
    <xf numFmtId="165" fontId="0" fillId="5" borderId="21" xfId="0" applyNumberFormat="1" applyFill="1" applyBorder="1"/>
    <xf numFmtId="165" fontId="0" fillId="0" borderId="21" xfId="0" applyNumberFormat="1" applyBorder="1"/>
    <xf numFmtId="4" fontId="0" fillId="4" borderId="21" xfId="0" applyNumberFormat="1" applyFill="1" applyBorder="1"/>
    <xf numFmtId="4" fontId="0" fillId="5" borderId="21" xfId="0" applyNumberFormat="1" applyFill="1" applyBorder="1"/>
    <xf numFmtId="49" fontId="10" fillId="2" borderId="21" xfId="0" applyNumberFormat="1" applyFont="1" applyFill="1" applyBorder="1" applyAlignment="1">
      <alignment horizontal="center"/>
    </xf>
    <xf numFmtId="4" fontId="10" fillId="4" borderId="28" xfId="0" applyNumberFormat="1" applyFont="1" applyFill="1" applyBorder="1"/>
    <xf numFmtId="4" fontId="10" fillId="6" borderId="28" xfId="0" applyNumberFormat="1" applyFont="1" applyFill="1" applyBorder="1"/>
    <xf numFmtId="165" fontId="0" fillId="2" borderId="20" xfId="0" applyNumberFormat="1" applyFill="1" applyBorder="1" applyAlignment="1">
      <alignment horizontal="left" vertical="center"/>
    </xf>
    <xf numFmtId="165" fontId="0" fillId="2" borderId="21" xfId="0" applyNumberFormat="1" applyFill="1" applyBorder="1" applyAlignment="1">
      <alignment horizontal="left" vertical="center"/>
    </xf>
    <xf numFmtId="165" fontId="0" fillId="2" borderId="21" xfId="0" applyNumberFormat="1" applyFill="1" applyBorder="1" applyAlignment="1">
      <alignment vertical="center"/>
    </xf>
    <xf numFmtId="3" fontId="0" fillId="0" borderId="20" xfId="0" applyNumberFormat="1" applyBorder="1"/>
    <xf numFmtId="4" fontId="10" fillId="6" borderId="21" xfId="0" applyNumberFormat="1" applyFont="1" applyFill="1" applyBorder="1"/>
    <xf numFmtId="4" fontId="10" fillId="7" borderId="21" xfId="0" applyNumberFormat="1" applyFont="1" applyFill="1" applyBorder="1"/>
    <xf numFmtId="0" fontId="0" fillId="0" borderId="22" xfId="0" applyNumberFormat="1" applyBorder="1" applyAlignment="1">
      <alignment horizontal="center"/>
    </xf>
    <xf numFmtId="0" fontId="6" fillId="2" borderId="17" xfId="0" applyFont="1" applyFill="1" applyBorder="1" applyAlignment="1">
      <alignment horizontal="center" vertical="center" textRotation="90" wrapText="1"/>
    </xf>
    <xf numFmtId="0" fontId="6" fillId="2" borderId="30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0" fontId="10" fillId="6" borderId="20" xfId="0" applyFont="1" applyFill="1" applyBorder="1" applyAlignment="1">
      <alignment horizontal="right" vertical="center" wrapText="1"/>
    </xf>
    <xf numFmtId="0" fontId="10" fillId="5" borderId="20" xfId="0" applyFont="1" applyFill="1" applyBorder="1" applyAlignment="1">
      <alignment horizontal="right" vertical="center" wrapText="1"/>
    </xf>
    <xf numFmtId="164" fontId="0" fillId="2" borderId="20" xfId="0" applyNumberFormat="1" applyFont="1" applyFill="1" applyBorder="1" applyAlignment="1">
      <alignment horizontal="right" vertical="center" wrapText="1"/>
    </xf>
    <xf numFmtId="0" fontId="0" fillId="0" borderId="22" xfId="0" applyBorder="1" applyAlignment="1">
      <alignment horizontal="center" vertical="center"/>
    </xf>
    <xf numFmtId="0" fontId="0" fillId="2" borderId="22" xfId="0" applyFill="1" applyBorder="1" applyAlignment="1">
      <alignment horizontal="left" vertical="center"/>
    </xf>
    <xf numFmtId="0" fontId="10" fillId="6" borderId="21" xfId="0" applyFont="1" applyFill="1" applyBorder="1"/>
    <xf numFmtId="0" fontId="10" fillId="5" borderId="21" xfId="0" applyFont="1" applyFill="1" applyBorder="1"/>
    <xf numFmtId="164" fontId="0" fillId="0" borderId="21" xfId="0" applyNumberFormat="1" applyBorder="1"/>
    <xf numFmtId="0" fontId="0" fillId="2" borderId="21" xfId="0" applyFill="1" applyBorder="1"/>
    <xf numFmtId="0" fontId="10" fillId="8" borderId="21" xfId="0" applyFont="1" applyFill="1" applyBorder="1"/>
    <xf numFmtId="164" fontId="0" fillId="8" borderId="21" xfId="0" applyNumberFormat="1" applyFill="1" applyBorder="1"/>
    <xf numFmtId="0" fontId="10" fillId="0" borderId="0" xfId="0" applyFont="1"/>
    <xf numFmtId="0" fontId="17" fillId="0" borderId="0" xfId="0" applyFont="1"/>
    <xf numFmtId="1" fontId="10" fillId="5" borderId="21" xfId="0" applyNumberFormat="1" applyFont="1" applyFill="1" applyBorder="1"/>
    <xf numFmtId="164" fontId="0" fillId="2" borderId="21" xfId="0" applyNumberFormat="1" applyFill="1" applyBorder="1"/>
    <xf numFmtId="1" fontId="3" fillId="0" borderId="0" xfId="0" applyNumberFormat="1" applyFont="1"/>
    <xf numFmtId="1" fontId="0" fillId="0" borderId="0" xfId="0" applyNumberFormat="1"/>
    <xf numFmtId="0" fontId="6" fillId="0" borderId="21" xfId="0" applyFont="1" applyBorder="1" applyAlignment="1">
      <alignment horizontal="center" vertical="center" textRotation="90"/>
    </xf>
    <xf numFmtId="0" fontId="6" fillId="6" borderId="21" xfId="0" applyFont="1" applyFill="1" applyBorder="1" applyAlignment="1">
      <alignment horizontal="center" vertical="center" textRotation="90" wrapText="1"/>
    </xf>
    <xf numFmtId="0" fontId="6" fillId="5" borderId="21" xfId="0" applyFont="1" applyFill="1" applyBorder="1" applyAlignment="1">
      <alignment horizontal="center" vertical="center" textRotation="90" wrapText="1"/>
    </xf>
    <xf numFmtId="0" fontId="0" fillId="6" borderId="21" xfId="0" applyFill="1" applyBorder="1"/>
    <xf numFmtId="0" fontId="0" fillId="5" borderId="21" xfId="0" applyFill="1" applyBorder="1"/>
    <xf numFmtId="0" fontId="0" fillId="0" borderId="0" xfId="0" applyBorder="1"/>
    <xf numFmtId="0" fontId="6" fillId="2" borderId="0" xfId="0" applyFont="1" applyFill="1" applyBorder="1" applyAlignment="1">
      <alignment horizontal="center" vertical="center" textRotation="90" wrapText="1"/>
    </xf>
    <xf numFmtId="1" fontId="3" fillId="0" borderId="21" xfId="0" applyNumberFormat="1" applyFont="1" applyBorder="1"/>
    <xf numFmtId="0" fontId="6" fillId="0" borderId="21" xfId="0" applyFont="1" applyBorder="1" applyAlignment="1">
      <alignment wrapText="1"/>
    </xf>
    <xf numFmtId="0" fontId="0" fillId="6" borderId="21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 textRotation="90" wrapText="1"/>
    </xf>
    <xf numFmtId="0" fontId="6" fillId="5" borderId="18" xfId="0" applyFont="1" applyFill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/>
    </xf>
    <xf numFmtId="0" fontId="0" fillId="0" borderId="20" xfId="0" applyBorder="1"/>
    <xf numFmtId="0" fontId="6" fillId="0" borderId="20" xfId="0" applyFont="1" applyBorder="1"/>
    <xf numFmtId="0" fontId="0" fillId="6" borderId="20" xfId="0" applyFill="1" applyBorder="1"/>
    <xf numFmtId="0" fontId="0" fillId="5" borderId="20" xfId="0" applyFill="1" applyBorder="1"/>
    <xf numFmtId="0" fontId="6" fillId="0" borderId="0" xfId="0" applyFont="1" applyBorder="1"/>
    <xf numFmtId="0" fontId="0" fillId="6" borderId="0" xfId="0" applyFill="1" applyBorder="1"/>
    <xf numFmtId="0" fontId="0" fillId="5" borderId="0" xfId="0" applyFill="1" applyBorder="1"/>
    <xf numFmtId="0" fontId="11" fillId="2" borderId="32" xfId="0" applyFont="1" applyFill="1" applyBorder="1"/>
    <xf numFmtId="0" fontId="6" fillId="0" borderId="13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6" fillId="6" borderId="17" xfId="0" applyFont="1" applyFill="1" applyBorder="1" applyAlignment="1">
      <alignment horizontal="center" vertical="center" textRotation="90" wrapText="1"/>
    </xf>
    <xf numFmtId="0" fontId="6" fillId="2" borderId="0" xfId="0" applyFont="1" applyFill="1" applyBorder="1"/>
    <xf numFmtId="0" fontId="6" fillId="6" borderId="34" xfId="0" applyFont="1" applyFill="1" applyBorder="1" applyAlignment="1">
      <alignment horizontal="center" vertical="center" textRotation="90" wrapText="1"/>
    </xf>
    <xf numFmtId="0" fontId="6" fillId="0" borderId="21" xfId="0" applyFont="1" applyBorder="1"/>
    <xf numFmtId="0" fontId="6" fillId="0" borderId="23" xfId="0" applyFont="1" applyBorder="1" applyAlignment="1">
      <alignment horizontal="center" vertical="center" textRotation="90"/>
    </xf>
    <xf numFmtId="0" fontId="6" fillId="6" borderId="22" xfId="0" applyFont="1" applyFill="1" applyBorder="1" applyAlignment="1">
      <alignment horizontal="center" vertical="center" textRotation="90" wrapText="1"/>
    </xf>
    <xf numFmtId="0" fontId="6" fillId="6" borderId="35" xfId="0" applyFont="1" applyFill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0" fontId="0" fillId="0" borderId="22" xfId="0" applyBorder="1"/>
    <xf numFmtId="164" fontId="0" fillId="2" borderId="0" xfId="0" applyNumberFormat="1" applyFill="1" applyBorder="1"/>
    <xf numFmtId="0" fontId="18" fillId="0" borderId="0" xfId="0" applyFont="1" applyAlignment="1"/>
    <xf numFmtId="0" fontId="0" fillId="0" borderId="25" xfId="0" applyBorder="1"/>
    <xf numFmtId="0" fontId="0" fillId="2" borderId="20" xfId="0" applyFill="1" applyBorder="1" applyAlignment="1">
      <alignment horizontal="center" vertical="center"/>
    </xf>
    <xf numFmtId="0" fontId="0" fillId="2" borderId="54" xfId="0" applyFill="1" applyBorder="1" applyAlignment="1">
      <alignment vertical="center"/>
    </xf>
    <xf numFmtId="0" fontId="0" fillId="9" borderId="20" xfId="0" applyFill="1" applyBorder="1"/>
    <xf numFmtId="0" fontId="0" fillId="2" borderId="20" xfId="0" applyFill="1" applyBorder="1"/>
    <xf numFmtId="0" fontId="0" fillId="2" borderId="22" xfId="0" applyFill="1" applyBorder="1" applyAlignment="1">
      <alignment vertical="center"/>
    </xf>
    <xf numFmtId="0" fontId="0" fillId="9" borderId="21" xfId="0" applyFill="1" applyBorder="1"/>
    <xf numFmtId="0" fontId="0" fillId="5" borderId="20" xfId="0" applyFont="1" applyFill="1" applyBorder="1"/>
    <xf numFmtId="0" fontId="10" fillId="2" borderId="22" xfId="0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9" borderId="20" xfId="0" applyFont="1" applyFill="1" applyBorder="1"/>
    <xf numFmtId="1" fontId="0" fillId="9" borderId="20" xfId="0" applyNumberFormat="1" applyFont="1" applyFill="1" applyBorder="1"/>
    <xf numFmtId="0" fontId="0" fillId="9" borderId="21" xfId="0" applyFont="1" applyFill="1" applyBorder="1"/>
    <xf numFmtId="0" fontId="0" fillId="5" borderId="21" xfId="0" applyFont="1" applyFill="1" applyBorder="1"/>
    <xf numFmtId="1" fontId="0" fillId="5" borderId="20" xfId="0" applyNumberFormat="1" applyFont="1" applyFill="1" applyBorder="1"/>
    <xf numFmtId="0" fontId="0" fillId="0" borderId="21" xfId="0" applyFont="1" applyFill="1" applyBorder="1"/>
    <xf numFmtId="0" fontId="19" fillId="0" borderId="0" xfId="0" applyFont="1"/>
    <xf numFmtId="0" fontId="10" fillId="9" borderId="25" xfId="0" applyFont="1" applyFill="1" applyBorder="1"/>
    <xf numFmtId="0" fontId="0" fillId="5" borderId="25" xfId="0" applyFill="1" applyBorder="1"/>
    <xf numFmtId="1" fontId="0" fillId="2" borderId="21" xfId="0" applyNumberFormat="1" applyFill="1" applyBorder="1"/>
    <xf numFmtId="1" fontId="3" fillId="2" borderId="21" xfId="0" applyNumberFormat="1" applyFont="1" applyFill="1" applyBorder="1"/>
    <xf numFmtId="0" fontId="0" fillId="0" borderId="20" xfId="0" applyBorder="1" applyAlignment="1">
      <alignment horizontal="center"/>
    </xf>
    <xf numFmtId="0" fontId="0" fillId="0" borderId="22" xfId="0" applyFill="1" applyBorder="1" applyAlignment="1">
      <alignment vertical="center"/>
    </xf>
    <xf numFmtId="0" fontId="12" fillId="5" borderId="21" xfId="0" applyFont="1" applyFill="1" applyBorder="1"/>
    <xf numFmtId="0" fontId="0" fillId="2" borderId="2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0" fillId="0" borderId="21" xfId="0" applyFill="1" applyBorder="1"/>
    <xf numFmtId="0" fontId="0" fillId="2" borderId="21" xfId="0" applyFill="1" applyBorder="1" applyAlignment="1">
      <alignment horizontal="center" vertical="center"/>
    </xf>
    <xf numFmtId="0" fontId="29" fillId="5" borderId="20" xfId="2" applyFill="1" applyBorder="1"/>
    <xf numFmtId="0" fontId="29" fillId="5" borderId="21" xfId="2" applyFill="1" applyBorder="1"/>
    <xf numFmtId="0" fontId="29" fillId="5" borderId="21" xfId="2" applyNumberFormat="1" applyFill="1" applyBorder="1"/>
    <xf numFmtId="0" fontId="29" fillId="5" borderId="20" xfId="2" applyNumberFormat="1" applyFill="1" applyBorder="1"/>
    <xf numFmtId="1" fontId="29" fillId="5" borderId="21" xfId="2" applyNumberFormat="1" applyFill="1" applyBorder="1"/>
    <xf numFmtId="1" fontId="0" fillId="0" borderId="20" xfId="0" applyNumberFormat="1" applyBorder="1"/>
    <xf numFmtId="0" fontId="0" fillId="5" borderId="21" xfId="2" applyFont="1" applyFill="1" applyBorder="1"/>
    <xf numFmtId="0" fontId="12" fillId="5" borderId="21" xfId="2" applyFont="1" applyFill="1" applyBorder="1"/>
    <xf numFmtId="0" fontId="11" fillId="6" borderId="20" xfId="0" applyFont="1" applyFill="1" applyBorder="1"/>
    <xf numFmtId="0" fontId="11" fillId="5" borderId="21" xfId="2" applyFont="1" applyFill="1" applyBorder="1"/>
    <xf numFmtId="0" fontId="29" fillId="6" borderId="20" xfId="2" applyFill="1" applyBorder="1"/>
    <xf numFmtId="0" fontId="10" fillId="5" borderId="20" xfId="2" applyFont="1" applyFill="1" applyBorder="1"/>
    <xf numFmtId="0" fontId="10" fillId="6" borderId="20" xfId="0" applyFont="1" applyFill="1" applyBorder="1"/>
    <xf numFmtId="0" fontId="10" fillId="5" borderId="20" xfId="0" applyFont="1" applyFill="1" applyBorder="1"/>
    <xf numFmtId="0" fontId="29" fillId="6" borderId="21" xfId="2" applyFill="1" applyBorder="1"/>
    <xf numFmtId="0" fontId="10" fillId="5" borderId="21" xfId="2" applyFont="1" applyFill="1" applyBorder="1"/>
    <xf numFmtId="0" fontId="29" fillId="6" borderId="21" xfId="2" applyNumberFormat="1" applyFill="1" applyBorder="1"/>
    <xf numFmtId="0" fontId="10" fillId="5" borderId="21" xfId="2" applyNumberFormat="1" applyFont="1" applyFill="1" applyBorder="1"/>
    <xf numFmtId="0" fontId="12" fillId="6" borderId="21" xfId="0" applyFont="1" applyFill="1" applyBorder="1"/>
    <xf numFmtId="0" fontId="29" fillId="6" borderId="20" xfId="2" applyNumberFormat="1" applyFill="1" applyBorder="1"/>
    <xf numFmtId="0" fontId="10" fillId="5" borderId="20" xfId="2" applyNumberFormat="1" applyFont="1" applyFill="1" applyBorder="1"/>
    <xf numFmtId="1" fontId="0" fillId="0" borderId="21" xfId="0" applyNumberFormat="1" applyBorder="1"/>
    <xf numFmtId="0" fontId="10" fillId="6" borderId="21" xfId="2" applyFont="1" applyFill="1" applyBorder="1"/>
    <xf numFmtId="0" fontId="10" fillId="6" borderId="21" xfId="2" applyNumberFormat="1" applyFont="1" applyFill="1" applyBorder="1"/>
    <xf numFmtId="0" fontId="20" fillId="5" borderId="21" xfId="0" applyFont="1" applyFill="1" applyBorder="1"/>
    <xf numFmtId="0" fontId="6" fillId="9" borderId="31" xfId="0" applyFont="1" applyFill="1" applyBorder="1" applyAlignment="1">
      <alignment horizontal="center" vertical="center" textRotation="90" wrapText="1"/>
    </xf>
    <xf numFmtId="0" fontId="6" fillId="9" borderId="17" xfId="0" applyFont="1" applyFill="1" applyBorder="1" applyAlignment="1">
      <alignment horizontal="center" vertical="center" textRotation="90" wrapText="1"/>
    </xf>
    <xf numFmtId="0" fontId="22" fillId="6" borderId="20" xfId="0" applyFont="1" applyFill="1" applyBorder="1"/>
    <xf numFmtId="0" fontId="22" fillId="5" borderId="20" xfId="0" applyFont="1" applyFill="1" applyBorder="1"/>
    <xf numFmtId="0" fontId="23" fillId="5" borderId="20" xfId="0" applyFont="1" applyFill="1" applyBorder="1" applyAlignment="1">
      <alignment horizontal="right" textRotation="255" wrapText="1"/>
    </xf>
    <xf numFmtId="0" fontId="0" fillId="0" borderId="20" xfId="0" applyBorder="1" applyAlignment="1"/>
    <xf numFmtId="0" fontId="6" fillId="0" borderId="57" xfId="0" applyFont="1" applyBorder="1" applyAlignment="1">
      <alignment horizontal="center" vertical="center" textRotation="90"/>
    </xf>
    <xf numFmtId="0" fontId="6" fillId="9" borderId="21" xfId="0" applyFont="1" applyFill="1" applyBorder="1" applyAlignment="1">
      <alignment horizontal="center" vertical="center" textRotation="90" wrapText="1"/>
    </xf>
    <xf numFmtId="0" fontId="23" fillId="5" borderId="21" xfId="0" applyFont="1" applyFill="1" applyBorder="1" applyAlignment="1">
      <alignment horizontal="right" textRotation="255"/>
    </xf>
    <xf numFmtId="1" fontId="22" fillId="6" borderId="20" xfId="0" applyNumberFormat="1" applyFont="1" applyFill="1" applyBorder="1"/>
    <xf numFmtId="1" fontId="22" fillId="5" borderId="20" xfId="0" applyNumberFormat="1" applyFont="1" applyFill="1" applyBorder="1"/>
    <xf numFmtId="0" fontId="22" fillId="6" borderId="21" xfId="0" applyFont="1" applyFill="1" applyBorder="1"/>
    <xf numFmtId="0" fontId="22" fillId="5" borderId="21" xfId="0" applyFont="1" applyFill="1" applyBorder="1"/>
    <xf numFmtId="0" fontId="6" fillId="9" borderId="28" xfId="0" applyFont="1" applyFill="1" applyBorder="1" applyAlignment="1">
      <alignment horizontal="center" vertical="center" textRotation="90" wrapText="1"/>
    </xf>
    <xf numFmtId="0" fontId="24" fillId="5" borderId="20" xfId="0" applyFont="1" applyFill="1" applyBorder="1"/>
    <xf numFmtId="0" fontId="22" fillId="6" borderId="21" xfId="0" applyNumberFormat="1" applyFont="1" applyFill="1" applyBorder="1"/>
    <xf numFmtId="0" fontId="24" fillId="6" borderId="21" xfId="0" applyFont="1" applyFill="1" applyBorder="1"/>
    <xf numFmtId="0" fontId="24" fillId="6" borderId="20" xfId="0" applyFont="1" applyFill="1" applyBorder="1"/>
    <xf numFmtId="0" fontId="0" fillId="0" borderId="21" xfId="0" applyBorder="1" applyAlignment="1">
      <alignment vertical="center" wrapText="1"/>
    </xf>
    <xf numFmtId="4" fontId="30" fillId="0" borderId="0" xfId="0" applyNumberFormat="1" applyFont="1"/>
    <xf numFmtId="4" fontId="31" fillId="0" borderId="0" xfId="0" applyNumberFormat="1" applyFont="1" applyAlignment="1">
      <alignment horizontal="right" vertical="center"/>
    </xf>
    <xf numFmtId="4" fontId="10" fillId="11" borderId="21" xfId="0" applyNumberFormat="1" applyFont="1" applyFill="1" applyBorder="1"/>
    <xf numFmtId="4" fontId="10" fillId="12" borderId="21" xfId="0" applyNumberFormat="1" applyFont="1" applyFill="1" applyBorder="1"/>
    <xf numFmtId="4" fontId="30" fillId="13" borderId="0" xfId="0" applyNumberFormat="1" applyFont="1" applyFill="1"/>
    <xf numFmtId="4" fontId="11" fillId="13" borderId="0" xfId="0" applyNumberFormat="1" applyFont="1" applyFill="1" applyAlignment="1"/>
    <xf numFmtId="4" fontId="10" fillId="13" borderId="21" xfId="0" applyNumberFormat="1" applyFont="1" applyFill="1" applyBorder="1"/>
    <xf numFmtId="0" fontId="1" fillId="2" borderId="21" xfId="0" applyFont="1" applyFill="1" applyBorder="1"/>
    <xf numFmtId="0" fontId="21" fillId="0" borderId="1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 textRotation="90"/>
    </xf>
    <xf numFmtId="0" fontId="6" fillId="0" borderId="3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textRotation="90"/>
    </xf>
    <xf numFmtId="0" fontId="6" fillId="0" borderId="48" xfId="0" applyFont="1" applyBorder="1" applyAlignment="1">
      <alignment horizontal="center" vertical="center" textRotation="90"/>
    </xf>
    <xf numFmtId="0" fontId="6" fillId="0" borderId="49" xfId="0" applyFont="1" applyBorder="1" applyAlignment="1">
      <alignment horizontal="center" vertical="center" textRotation="90"/>
    </xf>
    <xf numFmtId="0" fontId="6" fillId="0" borderId="32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6" fillId="0" borderId="41" xfId="0" applyFont="1" applyBorder="1" applyAlignment="1">
      <alignment horizontal="center" vertical="center" textRotation="90"/>
    </xf>
    <xf numFmtId="0" fontId="6" fillId="0" borderId="45" xfId="0" applyFont="1" applyBorder="1" applyAlignment="1">
      <alignment horizontal="center" vertical="center" textRotation="90"/>
    </xf>
    <xf numFmtId="0" fontId="6" fillId="0" borderId="46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6" fillId="10" borderId="2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 wrapText="1"/>
    </xf>
    <xf numFmtId="0" fontId="6" fillId="0" borderId="25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14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2" borderId="22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4" fontId="7" fillId="0" borderId="21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/>
    </xf>
    <xf numFmtId="165" fontId="6" fillId="2" borderId="21" xfId="0" applyNumberFormat="1" applyFont="1" applyFill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 textRotation="90"/>
    </xf>
    <xf numFmtId="4" fontId="8" fillId="0" borderId="20" xfId="0" applyNumberFormat="1" applyFont="1" applyBorder="1" applyAlignment="1">
      <alignment horizontal="center" vertical="center" textRotation="90"/>
    </xf>
    <xf numFmtId="4" fontId="7" fillId="0" borderId="24" xfId="0" applyNumberFormat="1" applyFont="1" applyBorder="1" applyAlignment="1">
      <alignment horizontal="center" vertical="center" wrapText="1"/>
    </xf>
    <xf numFmtId="4" fontId="7" fillId="0" borderId="27" xfId="0" applyNumberFormat="1" applyFont="1" applyBorder="1" applyAlignment="1">
      <alignment horizontal="center" vertical="center" wrapText="1"/>
    </xf>
    <xf numFmtId="0" fontId="16" fillId="2" borderId="0" xfId="0" applyNumberFormat="1" applyFont="1" applyFill="1" applyAlignment="1">
      <alignment horizontal="center" wrapText="1"/>
    </xf>
    <xf numFmtId="4" fontId="15" fillId="0" borderId="22" xfId="0" applyNumberFormat="1" applyFont="1" applyBorder="1" applyAlignment="1">
      <alignment horizontal="center" vertical="center" textRotation="90"/>
    </xf>
    <xf numFmtId="4" fontId="15" fillId="0" borderId="20" xfId="0" applyNumberFormat="1" applyFont="1" applyBorder="1" applyAlignment="1">
      <alignment horizontal="center" vertical="center" textRotation="90"/>
    </xf>
    <xf numFmtId="165" fontId="0" fillId="0" borderId="21" xfId="0" applyNumberFormat="1" applyBorder="1" applyAlignment="1">
      <alignment horizontal="center"/>
    </xf>
    <xf numFmtId="4" fontId="7" fillId="0" borderId="2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 textRotation="90" wrapText="1"/>
    </xf>
    <xf numFmtId="2" fontId="4" fillId="2" borderId="13" xfId="0" applyNumberFormat="1" applyFont="1" applyFill="1" applyBorder="1" applyAlignment="1">
      <alignment horizontal="center" vertical="center" textRotation="90" wrapText="1"/>
    </xf>
    <xf numFmtId="2" fontId="4" fillId="2" borderId="19" xfId="0" applyNumberFormat="1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H27"/>
  <sheetViews>
    <sheetView topLeftCell="B4" zoomScale="85" zoomScaleNormal="85" workbookViewId="0">
      <pane xSplit="1" ySplit="4" topLeftCell="D8" activePane="bottomRight" state="frozen"/>
      <selection pane="topRight"/>
      <selection pane="bottomLeft"/>
      <selection pane="bottomRight" activeCell="AH8" sqref="AH8"/>
    </sheetView>
  </sheetViews>
  <sheetFormatPr defaultColWidth="9" defaultRowHeight="15"/>
  <cols>
    <col min="1" max="1" width="4.42578125" customWidth="1"/>
    <col min="2" max="2" width="40.5703125" customWidth="1"/>
    <col min="3" max="3" width="5.85546875" customWidth="1"/>
    <col min="4" max="4" width="6.5703125" customWidth="1"/>
    <col min="5" max="7" width="5.28515625" customWidth="1"/>
    <col min="8" max="8" width="6.140625" customWidth="1"/>
    <col min="9" max="11" width="5.28515625" customWidth="1"/>
    <col min="12" max="12" width="6.42578125" customWidth="1"/>
    <col min="13" max="13" width="6" customWidth="1"/>
    <col min="14" max="14" width="5.42578125" customWidth="1"/>
    <col min="15" max="15" width="5.7109375" customWidth="1"/>
    <col min="16" max="16" width="6.140625" customWidth="1"/>
    <col min="17" max="17" width="4.7109375" customWidth="1"/>
    <col min="18" max="18" width="4.85546875" customWidth="1"/>
    <col min="19" max="19" width="5.140625" customWidth="1"/>
    <col min="20" max="20" width="5.28515625" customWidth="1"/>
    <col min="21" max="21" width="4.7109375" customWidth="1"/>
    <col min="22" max="23" width="5.5703125" customWidth="1"/>
    <col min="24" max="24" width="6.42578125" customWidth="1"/>
    <col min="25" max="25" width="5.5703125" customWidth="1"/>
    <col min="26" max="32" width="5" customWidth="1"/>
  </cols>
  <sheetData>
    <row r="2" spans="1:34">
      <c r="A2" s="233" t="s">
        <v>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</row>
    <row r="3" spans="1:34">
      <c r="A3" s="238" t="s">
        <v>1</v>
      </c>
      <c r="B3" s="243" t="s">
        <v>2</v>
      </c>
      <c r="C3" s="234">
        <v>1</v>
      </c>
      <c r="D3" s="235"/>
      <c r="E3" s="235"/>
      <c r="F3" s="236">
        <v>2</v>
      </c>
      <c r="G3" s="237"/>
      <c r="H3" s="237"/>
      <c r="I3" s="237"/>
      <c r="J3" s="237"/>
      <c r="K3" s="234"/>
      <c r="L3" s="236">
        <v>3</v>
      </c>
      <c r="M3" s="237"/>
      <c r="N3" s="234"/>
      <c r="O3" s="236">
        <v>4</v>
      </c>
      <c r="P3" s="237"/>
      <c r="Q3" s="234"/>
      <c r="R3" s="236">
        <v>5</v>
      </c>
      <c r="S3" s="237"/>
      <c r="T3" s="234"/>
      <c r="U3" s="236">
        <v>6</v>
      </c>
      <c r="V3" s="237"/>
      <c r="W3" s="234"/>
      <c r="X3" s="236">
        <v>8</v>
      </c>
      <c r="Y3" s="237"/>
      <c r="Z3" s="234"/>
      <c r="AA3" s="235">
        <v>9</v>
      </c>
      <c r="AB3" s="235"/>
      <c r="AC3" s="235"/>
      <c r="AD3" s="236">
        <v>11</v>
      </c>
      <c r="AE3" s="237"/>
      <c r="AF3" s="234"/>
      <c r="AG3" s="240" t="s">
        <v>235</v>
      </c>
      <c r="AH3" s="240"/>
    </row>
    <row r="4" spans="1:34" ht="13.5" customHeight="1">
      <c r="A4" s="238"/>
      <c r="B4" s="243"/>
      <c r="C4" s="247" t="s">
        <v>4</v>
      </c>
      <c r="D4" s="248"/>
      <c r="E4" s="244" t="s">
        <v>5</v>
      </c>
      <c r="F4" s="238" t="s">
        <v>6</v>
      </c>
      <c r="G4" s="238"/>
      <c r="H4" s="238"/>
      <c r="I4" s="238"/>
      <c r="J4" s="238"/>
      <c r="K4" s="238"/>
      <c r="L4" s="240" t="s">
        <v>7</v>
      </c>
      <c r="M4" s="240"/>
      <c r="N4" s="239" t="s">
        <v>5</v>
      </c>
      <c r="O4" s="240" t="s">
        <v>8</v>
      </c>
      <c r="P4" s="240"/>
      <c r="Q4" s="239" t="s">
        <v>5</v>
      </c>
      <c r="R4" s="241" t="s">
        <v>9</v>
      </c>
      <c r="S4" s="241"/>
      <c r="T4" s="239" t="s">
        <v>5</v>
      </c>
      <c r="U4" s="240" t="s">
        <v>10</v>
      </c>
      <c r="V4" s="240"/>
      <c r="W4" s="239" t="s">
        <v>5</v>
      </c>
      <c r="X4" s="240" t="s">
        <v>11</v>
      </c>
      <c r="Y4" s="240"/>
      <c r="Z4" s="239" t="s">
        <v>5</v>
      </c>
      <c r="AA4" s="240" t="s">
        <v>12</v>
      </c>
      <c r="AB4" s="240"/>
      <c r="AC4" s="239" t="s">
        <v>5</v>
      </c>
      <c r="AD4" s="240" t="s">
        <v>13</v>
      </c>
      <c r="AE4" s="240"/>
      <c r="AF4" s="239" t="s">
        <v>5</v>
      </c>
      <c r="AG4" s="240"/>
      <c r="AH4" s="240"/>
    </row>
    <row r="5" spans="1:34" ht="177.75" customHeight="1">
      <c r="A5" s="238"/>
      <c r="B5" s="243"/>
      <c r="C5" s="249"/>
      <c r="D5" s="250"/>
      <c r="E5" s="245"/>
      <c r="F5" s="239" t="s">
        <v>14</v>
      </c>
      <c r="G5" s="239"/>
      <c r="H5" s="239"/>
      <c r="I5" s="239" t="s">
        <v>15</v>
      </c>
      <c r="J5" s="239"/>
      <c r="K5" s="239"/>
      <c r="L5" s="240"/>
      <c r="M5" s="240"/>
      <c r="N5" s="239"/>
      <c r="O5" s="240"/>
      <c r="P5" s="240"/>
      <c r="Q5" s="239"/>
      <c r="R5" s="241"/>
      <c r="S5" s="241"/>
      <c r="T5" s="239"/>
      <c r="U5" s="240"/>
      <c r="V5" s="240"/>
      <c r="W5" s="239"/>
      <c r="X5" s="240"/>
      <c r="Y5" s="240"/>
      <c r="Z5" s="239"/>
      <c r="AA5" s="240"/>
      <c r="AB5" s="240"/>
      <c r="AC5" s="239"/>
      <c r="AD5" s="240"/>
      <c r="AE5" s="240"/>
      <c r="AF5" s="239"/>
      <c r="AG5" s="240"/>
      <c r="AH5" s="240"/>
    </row>
    <row r="6" spans="1:34" ht="63.75" customHeight="1">
      <c r="A6" s="238"/>
      <c r="B6" s="243"/>
      <c r="C6" s="251" t="s">
        <v>16</v>
      </c>
      <c r="D6" s="240"/>
      <c r="E6" s="245"/>
      <c r="F6" s="252" t="s">
        <v>16</v>
      </c>
      <c r="G6" s="253"/>
      <c r="H6" s="254"/>
      <c r="I6" s="252" t="s">
        <v>16</v>
      </c>
      <c r="J6" s="253"/>
      <c r="K6" s="253"/>
      <c r="L6" s="240" t="s">
        <v>16</v>
      </c>
      <c r="M6" s="240"/>
      <c r="N6" s="239"/>
      <c r="O6" s="240" t="s">
        <v>16</v>
      </c>
      <c r="P6" s="240"/>
      <c r="Q6" s="239"/>
      <c r="R6" s="240" t="s">
        <v>16</v>
      </c>
      <c r="S6" s="240"/>
      <c r="T6" s="239"/>
      <c r="U6" s="240" t="s">
        <v>16</v>
      </c>
      <c r="V6" s="240"/>
      <c r="W6" s="239"/>
      <c r="X6" s="251" t="s">
        <v>16</v>
      </c>
      <c r="Y6" s="240"/>
      <c r="Z6" s="239"/>
      <c r="AA6" s="251" t="s">
        <v>16</v>
      </c>
      <c r="AB6" s="240"/>
      <c r="AC6" s="239"/>
      <c r="AD6" s="251" t="s">
        <v>16</v>
      </c>
      <c r="AE6" s="240"/>
      <c r="AF6" s="239"/>
      <c r="AG6" s="240"/>
      <c r="AH6" s="240"/>
    </row>
    <row r="7" spans="1:34" ht="92.25" customHeight="1">
      <c r="A7" s="238"/>
      <c r="B7" s="243"/>
      <c r="C7" s="206" t="s">
        <v>17</v>
      </c>
      <c r="D7" s="128" t="s">
        <v>225</v>
      </c>
      <c r="E7" s="246"/>
      <c r="F7" s="207" t="s">
        <v>17</v>
      </c>
      <c r="G7" s="128" t="s">
        <v>225</v>
      </c>
      <c r="H7" s="129" t="s">
        <v>5</v>
      </c>
      <c r="I7" s="207" t="s">
        <v>17</v>
      </c>
      <c r="J7" s="128" t="s">
        <v>18</v>
      </c>
      <c r="K7" s="212" t="s">
        <v>5</v>
      </c>
      <c r="L7" s="213" t="s">
        <v>17</v>
      </c>
      <c r="M7" s="128" t="s">
        <v>18</v>
      </c>
      <c r="N7" s="239"/>
      <c r="O7" s="213" t="s">
        <v>17</v>
      </c>
      <c r="P7" s="128" t="s">
        <v>18</v>
      </c>
      <c r="Q7" s="239"/>
      <c r="R7" s="213" t="s">
        <v>17</v>
      </c>
      <c r="S7" s="128" t="s">
        <v>18</v>
      </c>
      <c r="T7" s="239"/>
      <c r="U7" s="213" t="s">
        <v>17</v>
      </c>
      <c r="V7" s="128" t="s">
        <v>18</v>
      </c>
      <c r="W7" s="239"/>
      <c r="X7" s="219" t="s">
        <v>17</v>
      </c>
      <c r="Y7" s="128" t="s">
        <v>18</v>
      </c>
      <c r="Z7" s="239"/>
      <c r="AA7" s="219" t="s">
        <v>17</v>
      </c>
      <c r="AB7" s="128" t="s">
        <v>18</v>
      </c>
      <c r="AC7" s="239"/>
      <c r="AD7" s="219" t="s">
        <v>17</v>
      </c>
      <c r="AE7" s="128" t="s">
        <v>18</v>
      </c>
      <c r="AF7" s="239"/>
      <c r="AG7" s="224"/>
      <c r="AH7" s="33" t="s">
        <v>19</v>
      </c>
    </row>
    <row r="8" spans="1:34" ht="17.25">
      <c r="A8" s="130">
        <v>1</v>
      </c>
      <c r="B8" s="157" t="s">
        <v>20</v>
      </c>
      <c r="C8" s="208">
        <v>100</v>
      </c>
      <c r="D8" s="209">
        <v>100</v>
      </c>
      <c r="E8" s="130">
        <f>D8/C8*100</f>
        <v>100</v>
      </c>
      <c r="F8" s="208">
        <v>1</v>
      </c>
      <c r="G8" s="210">
        <v>1</v>
      </c>
      <c r="H8" s="211">
        <v>100</v>
      </c>
      <c r="I8" s="208">
        <v>0</v>
      </c>
      <c r="J8" s="214">
        <v>0</v>
      </c>
      <c r="K8" s="211">
        <v>100</v>
      </c>
      <c r="L8" s="208">
        <v>33</v>
      </c>
      <c r="M8" s="209">
        <v>66</v>
      </c>
      <c r="N8" s="130">
        <f>M8/L8*100</f>
        <v>200</v>
      </c>
      <c r="O8" s="215">
        <v>1</v>
      </c>
      <c r="P8" s="216">
        <v>1</v>
      </c>
      <c r="Q8" s="130">
        <v>100</v>
      </c>
      <c r="R8" s="215">
        <v>2</v>
      </c>
      <c r="S8" s="216">
        <v>15</v>
      </c>
      <c r="T8" s="130">
        <f>S8/R8*100</f>
        <v>750</v>
      </c>
      <c r="U8" s="208">
        <v>70</v>
      </c>
      <c r="V8" s="220">
        <v>55</v>
      </c>
      <c r="W8" s="130">
        <f>V8/U8*100</f>
        <v>78.571428571428569</v>
      </c>
      <c r="X8" s="208">
        <v>100</v>
      </c>
      <c r="Y8" s="209">
        <v>100</v>
      </c>
      <c r="Z8" s="153">
        <f>Y8/X8*100</f>
        <v>100</v>
      </c>
      <c r="AA8" s="208">
        <v>90</v>
      </c>
      <c r="AB8" s="209">
        <v>90</v>
      </c>
      <c r="AC8" s="153">
        <f>AB8/AA8*100</f>
        <v>100</v>
      </c>
      <c r="AD8" s="222">
        <v>100</v>
      </c>
      <c r="AE8" s="209">
        <v>100</v>
      </c>
      <c r="AF8" s="153">
        <f>AE8/AD8*100</f>
        <v>100</v>
      </c>
      <c r="AG8" s="202">
        <f t="shared" ref="AG8:AG15" si="0">E8+H8+K8+N8+Q8+T8+W8+Z8+AC8+AF8</f>
        <v>1728.5714285714287</v>
      </c>
      <c r="AH8" s="173">
        <f>AG8/10</f>
        <v>172.85714285714286</v>
      </c>
    </row>
    <row r="9" spans="1:34" ht="15.75">
      <c r="A9" s="32">
        <v>2</v>
      </c>
      <c r="B9" s="103" t="s">
        <v>21</v>
      </c>
      <c r="C9" s="208">
        <v>100</v>
      </c>
      <c r="D9" s="209">
        <v>100</v>
      </c>
      <c r="E9" s="130">
        <f t="shared" ref="E9:E23" si="1">D9/C9*100</f>
        <v>100</v>
      </c>
      <c r="F9" s="208">
        <v>0</v>
      </c>
      <c r="G9" s="209">
        <v>0</v>
      </c>
      <c r="H9" s="211">
        <v>100</v>
      </c>
      <c r="I9" s="208">
        <v>0</v>
      </c>
      <c r="J9" s="209">
        <v>0</v>
      </c>
      <c r="K9" s="211">
        <v>100</v>
      </c>
      <c r="L9" s="217">
        <v>33</v>
      </c>
      <c r="M9" s="218">
        <v>50</v>
      </c>
      <c r="N9" s="130">
        <f t="shared" ref="N9:N23" si="2">M9/L9*100</f>
        <v>151.5151515151515</v>
      </c>
      <c r="O9" s="215">
        <v>0</v>
      </c>
      <c r="P9" s="216">
        <v>0</v>
      </c>
      <c r="Q9" s="130">
        <v>100</v>
      </c>
      <c r="R9" s="215">
        <v>3</v>
      </c>
      <c r="S9" s="216">
        <v>3</v>
      </c>
      <c r="T9" s="130">
        <f t="shared" ref="T9:T23" si="3">S9/R9*100</f>
        <v>100</v>
      </c>
      <c r="U9" s="217">
        <v>70</v>
      </c>
      <c r="V9" s="218">
        <v>53</v>
      </c>
      <c r="W9" s="130">
        <f t="shared" ref="W9:W23" si="4">V9/U9*100</f>
        <v>75.714285714285708</v>
      </c>
      <c r="X9" s="217">
        <v>100</v>
      </c>
      <c r="Y9" s="218">
        <v>100</v>
      </c>
      <c r="Z9" s="153">
        <f t="shared" ref="Z9:Z23" si="5">Y9/X9*100</f>
        <v>100</v>
      </c>
      <c r="AA9" s="208">
        <v>95</v>
      </c>
      <c r="AB9" s="209">
        <v>95</v>
      </c>
      <c r="AC9" s="153">
        <f t="shared" ref="AC9:AC23" si="6">AB9/AA9*100</f>
        <v>100</v>
      </c>
      <c r="AD9" s="223">
        <v>100</v>
      </c>
      <c r="AE9" s="209">
        <v>100</v>
      </c>
      <c r="AF9" s="153">
        <f t="shared" ref="AF9:AF23" si="7">AE9/AD9*100</f>
        <v>100</v>
      </c>
      <c r="AG9" s="202">
        <f t="shared" si="0"/>
        <v>1027.2294372294373</v>
      </c>
      <c r="AH9" s="173">
        <f t="shared" ref="AH9:AH23" si="8">AG9/10</f>
        <v>102.72294372294373</v>
      </c>
    </row>
    <row r="10" spans="1:34" ht="15.75">
      <c r="A10" s="32">
        <v>3</v>
      </c>
      <c r="B10" s="103" t="s">
        <v>22</v>
      </c>
      <c r="C10" s="208">
        <v>100</v>
      </c>
      <c r="D10" s="209">
        <v>100</v>
      </c>
      <c r="E10" s="130">
        <f t="shared" si="1"/>
        <v>100</v>
      </c>
      <c r="F10" s="208">
        <v>0</v>
      </c>
      <c r="G10" s="209">
        <v>0</v>
      </c>
      <c r="H10" s="211">
        <v>100</v>
      </c>
      <c r="I10" s="208">
        <v>0</v>
      </c>
      <c r="J10" s="209">
        <v>0</v>
      </c>
      <c r="K10" s="211">
        <v>100</v>
      </c>
      <c r="L10" s="217">
        <v>33</v>
      </c>
      <c r="M10" s="218">
        <v>66</v>
      </c>
      <c r="N10" s="130">
        <f t="shared" si="2"/>
        <v>200</v>
      </c>
      <c r="O10" s="215">
        <v>0</v>
      </c>
      <c r="P10" s="216">
        <v>0</v>
      </c>
      <c r="Q10" s="130">
        <v>100</v>
      </c>
      <c r="R10" s="215">
        <v>2</v>
      </c>
      <c r="S10" s="216">
        <v>3</v>
      </c>
      <c r="T10" s="130">
        <f t="shared" si="3"/>
        <v>150</v>
      </c>
      <c r="U10" s="217">
        <v>70</v>
      </c>
      <c r="V10" s="218">
        <v>58</v>
      </c>
      <c r="W10" s="130">
        <f t="shared" si="4"/>
        <v>82.857142857142861</v>
      </c>
      <c r="X10" s="217">
        <v>100</v>
      </c>
      <c r="Y10" s="218">
        <v>100</v>
      </c>
      <c r="Z10" s="153">
        <f t="shared" si="5"/>
        <v>100</v>
      </c>
      <c r="AA10" s="208">
        <v>90</v>
      </c>
      <c r="AB10" s="209">
        <v>100</v>
      </c>
      <c r="AC10" s="153">
        <f t="shared" si="6"/>
        <v>111.11111111111111</v>
      </c>
      <c r="AD10" s="223">
        <v>100</v>
      </c>
      <c r="AE10" s="209">
        <v>100</v>
      </c>
      <c r="AF10" s="153">
        <f t="shared" si="7"/>
        <v>100</v>
      </c>
      <c r="AG10" s="202">
        <f t="shared" si="0"/>
        <v>1143.968253968254</v>
      </c>
      <c r="AH10" s="173">
        <f t="shared" si="8"/>
        <v>114.39682539682539</v>
      </c>
    </row>
    <row r="11" spans="1:34" ht="15.75">
      <c r="A11" s="32">
        <v>4</v>
      </c>
      <c r="B11" s="103" t="s">
        <v>23</v>
      </c>
      <c r="C11" s="208">
        <v>100</v>
      </c>
      <c r="D11" s="209">
        <v>100</v>
      </c>
      <c r="E11" s="130">
        <f t="shared" si="1"/>
        <v>100</v>
      </c>
      <c r="F11" s="208">
        <v>0</v>
      </c>
      <c r="G11" s="209">
        <v>0</v>
      </c>
      <c r="H11" s="211">
        <v>100</v>
      </c>
      <c r="I11" s="208">
        <v>0</v>
      </c>
      <c r="J11" s="209">
        <v>0</v>
      </c>
      <c r="K11" s="211">
        <v>100</v>
      </c>
      <c r="L11" s="217">
        <v>33</v>
      </c>
      <c r="M11" s="218">
        <v>50</v>
      </c>
      <c r="N11" s="130">
        <f t="shared" si="2"/>
        <v>151.5151515151515</v>
      </c>
      <c r="O11" s="215">
        <v>1</v>
      </c>
      <c r="P11" s="216">
        <v>0</v>
      </c>
      <c r="Q11" s="130">
        <v>0</v>
      </c>
      <c r="R11" s="215">
        <v>2</v>
      </c>
      <c r="S11" s="216">
        <v>1</v>
      </c>
      <c r="T11" s="130">
        <f t="shared" si="3"/>
        <v>50</v>
      </c>
      <c r="U11" s="217">
        <v>70</v>
      </c>
      <c r="V11" s="218">
        <v>63</v>
      </c>
      <c r="W11" s="130">
        <f t="shared" si="4"/>
        <v>90</v>
      </c>
      <c r="X11" s="217">
        <v>100</v>
      </c>
      <c r="Y11" s="218">
        <v>100</v>
      </c>
      <c r="Z11" s="153">
        <f t="shared" si="5"/>
        <v>100</v>
      </c>
      <c r="AA11" s="208">
        <v>90</v>
      </c>
      <c r="AB11" s="209">
        <v>100</v>
      </c>
      <c r="AC11" s="153">
        <f t="shared" si="6"/>
        <v>111.11111111111111</v>
      </c>
      <c r="AD11" s="223">
        <v>100</v>
      </c>
      <c r="AE11" s="209">
        <v>100</v>
      </c>
      <c r="AF11" s="153">
        <f t="shared" si="7"/>
        <v>100</v>
      </c>
      <c r="AG11" s="202">
        <f t="shared" si="0"/>
        <v>902.62626262626259</v>
      </c>
      <c r="AH11" s="173">
        <f t="shared" si="8"/>
        <v>90.262626262626256</v>
      </c>
    </row>
    <row r="12" spans="1:34" ht="15.75">
      <c r="A12" s="32">
        <v>5</v>
      </c>
      <c r="B12" s="103" t="s">
        <v>24</v>
      </c>
      <c r="C12" s="208">
        <v>100</v>
      </c>
      <c r="D12" s="209">
        <v>100</v>
      </c>
      <c r="E12" s="130">
        <f t="shared" si="1"/>
        <v>100</v>
      </c>
      <c r="F12" s="208">
        <v>1</v>
      </c>
      <c r="G12" s="209">
        <v>2</v>
      </c>
      <c r="H12" s="211">
        <f t="shared" ref="H12:H23" si="9">G12/F12*100</f>
        <v>200</v>
      </c>
      <c r="I12" s="208">
        <v>2</v>
      </c>
      <c r="J12" s="209">
        <v>2</v>
      </c>
      <c r="K12" s="211">
        <f t="shared" ref="K12:K23" si="10">J12/I12*100</f>
        <v>100</v>
      </c>
      <c r="L12" s="217">
        <v>25</v>
      </c>
      <c r="M12" s="218">
        <v>71</v>
      </c>
      <c r="N12" s="130">
        <f t="shared" si="2"/>
        <v>284</v>
      </c>
      <c r="O12" s="215">
        <v>1</v>
      </c>
      <c r="P12" s="216">
        <v>3</v>
      </c>
      <c r="Q12" s="130">
        <f t="shared" ref="Q12:Q23" si="11">P12/O12*100</f>
        <v>300</v>
      </c>
      <c r="R12" s="215">
        <v>10</v>
      </c>
      <c r="S12" s="216">
        <v>66</v>
      </c>
      <c r="T12" s="130">
        <f t="shared" si="3"/>
        <v>660</v>
      </c>
      <c r="U12" s="217">
        <v>70</v>
      </c>
      <c r="V12" s="218">
        <v>59</v>
      </c>
      <c r="W12" s="130">
        <f t="shared" si="4"/>
        <v>84.285714285714292</v>
      </c>
      <c r="X12" s="217">
        <v>100</v>
      </c>
      <c r="Y12" s="218">
        <v>100</v>
      </c>
      <c r="Z12" s="153">
        <f t="shared" si="5"/>
        <v>100</v>
      </c>
      <c r="AA12" s="208">
        <v>90</v>
      </c>
      <c r="AB12" s="209">
        <v>93</v>
      </c>
      <c r="AC12" s="153">
        <f t="shared" si="6"/>
        <v>103.33333333333334</v>
      </c>
      <c r="AD12" s="223">
        <v>100</v>
      </c>
      <c r="AE12" s="209">
        <v>100</v>
      </c>
      <c r="AF12" s="153">
        <f t="shared" si="7"/>
        <v>100</v>
      </c>
      <c r="AG12" s="202">
        <f t="shared" si="0"/>
        <v>2031.6190476190475</v>
      </c>
      <c r="AH12" s="173">
        <f t="shared" si="8"/>
        <v>203.16190476190474</v>
      </c>
    </row>
    <row r="13" spans="1:34" ht="15.75">
      <c r="A13" s="32">
        <v>6</v>
      </c>
      <c r="B13" s="103" t="s">
        <v>25</v>
      </c>
      <c r="C13" s="208">
        <v>100</v>
      </c>
      <c r="D13" s="209">
        <v>87</v>
      </c>
      <c r="E13" s="130">
        <f t="shared" si="1"/>
        <v>87</v>
      </c>
      <c r="F13" s="208">
        <v>3</v>
      </c>
      <c r="G13" s="209">
        <v>3</v>
      </c>
      <c r="H13" s="211">
        <f t="shared" si="9"/>
        <v>100</v>
      </c>
      <c r="I13" s="208">
        <v>0</v>
      </c>
      <c r="J13" s="209">
        <v>0</v>
      </c>
      <c r="K13" s="211">
        <v>100</v>
      </c>
      <c r="L13" s="217">
        <v>15</v>
      </c>
      <c r="M13" s="218">
        <v>43</v>
      </c>
      <c r="N13" s="130">
        <f t="shared" si="2"/>
        <v>286.66666666666669</v>
      </c>
      <c r="O13" s="215">
        <v>2</v>
      </c>
      <c r="P13" s="216">
        <v>3</v>
      </c>
      <c r="Q13" s="130">
        <f t="shared" si="11"/>
        <v>150</v>
      </c>
      <c r="R13" s="215">
        <v>20</v>
      </c>
      <c r="S13" s="216">
        <v>38</v>
      </c>
      <c r="T13" s="130">
        <f t="shared" si="3"/>
        <v>190</v>
      </c>
      <c r="U13" s="217">
        <v>70</v>
      </c>
      <c r="V13" s="218">
        <v>58</v>
      </c>
      <c r="W13" s="130">
        <f t="shared" si="4"/>
        <v>82.857142857142861</v>
      </c>
      <c r="X13" s="217">
        <v>100</v>
      </c>
      <c r="Y13" s="218">
        <v>100</v>
      </c>
      <c r="Z13" s="153">
        <f t="shared" si="5"/>
        <v>100</v>
      </c>
      <c r="AA13" s="208">
        <v>90</v>
      </c>
      <c r="AB13" s="209">
        <v>98</v>
      </c>
      <c r="AC13" s="153">
        <f t="shared" si="6"/>
        <v>108.88888888888889</v>
      </c>
      <c r="AD13" s="223">
        <v>100</v>
      </c>
      <c r="AE13" s="209">
        <v>100</v>
      </c>
      <c r="AF13" s="153">
        <f t="shared" si="7"/>
        <v>100</v>
      </c>
      <c r="AG13" s="202">
        <f t="shared" si="0"/>
        <v>1305.4126984126985</v>
      </c>
      <c r="AH13" s="173">
        <f t="shared" si="8"/>
        <v>130.54126984126987</v>
      </c>
    </row>
    <row r="14" spans="1:34" ht="15.75">
      <c r="A14" s="32">
        <v>7</v>
      </c>
      <c r="B14" s="103" t="s">
        <v>26</v>
      </c>
      <c r="C14" s="208">
        <v>100</v>
      </c>
      <c r="D14" s="209">
        <v>100</v>
      </c>
      <c r="E14" s="130">
        <f t="shared" si="1"/>
        <v>100</v>
      </c>
      <c r="F14" s="208">
        <v>6</v>
      </c>
      <c r="G14" s="209">
        <v>6</v>
      </c>
      <c r="H14" s="211">
        <f t="shared" si="9"/>
        <v>100</v>
      </c>
      <c r="I14" s="208">
        <v>6</v>
      </c>
      <c r="J14" s="209">
        <v>6</v>
      </c>
      <c r="K14" s="211">
        <f t="shared" si="10"/>
        <v>100</v>
      </c>
      <c r="L14" s="217">
        <v>20</v>
      </c>
      <c r="M14" s="218">
        <v>80</v>
      </c>
      <c r="N14" s="130">
        <f t="shared" si="2"/>
        <v>400</v>
      </c>
      <c r="O14" s="215">
        <v>10</v>
      </c>
      <c r="P14" s="216">
        <v>8</v>
      </c>
      <c r="Q14" s="130">
        <f t="shared" si="11"/>
        <v>80</v>
      </c>
      <c r="R14" s="215">
        <v>30</v>
      </c>
      <c r="S14" s="216">
        <v>15</v>
      </c>
      <c r="T14" s="130">
        <f t="shared" si="3"/>
        <v>50</v>
      </c>
      <c r="U14" s="217">
        <v>70</v>
      </c>
      <c r="V14" s="218">
        <v>60</v>
      </c>
      <c r="W14" s="130">
        <f t="shared" si="4"/>
        <v>85.714285714285708</v>
      </c>
      <c r="X14" s="217">
        <v>100</v>
      </c>
      <c r="Y14" s="218">
        <v>100</v>
      </c>
      <c r="Z14" s="153">
        <f t="shared" si="5"/>
        <v>100</v>
      </c>
      <c r="AA14" s="208">
        <v>95</v>
      </c>
      <c r="AB14" s="209">
        <v>100</v>
      </c>
      <c r="AC14" s="153">
        <f t="shared" si="6"/>
        <v>105.26315789473684</v>
      </c>
      <c r="AD14" s="223">
        <v>100</v>
      </c>
      <c r="AE14" s="209">
        <v>100</v>
      </c>
      <c r="AF14" s="153">
        <f t="shared" si="7"/>
        <v>100</v>
      </c>
      <c r="AG14" s="202">
        <f t="shared" si="0"/>
        <v>1220.9774436090224</v>
      </c>
      <c r="AH14" s="173">
        <f t="shared" si="8"/>
        <v>122.09774436090224</v>
      </c>
    </row>
    <row r="15" spans="1:34" ht="15.75">
      <c r="A15" s="32">
        <v>8</v>
      </c>
      <c r="B15" s="103" t="s">
        <v>27</v>
      </c>
      <c r="C15" s="208">
        <v>100</v>
      </c>
      <c r="D15" s="209">
        <v>100</v>
      </c>
      <c r="E15" s="130">
        <f t="shared" si="1"/>
        <v>100</v>
      </c>
      <c r="F15" s="208">
        <v>12</v>
      </c>
      <c r="G15" s="209">
        <v>12</v>
      </c>
      <c r="H15" s="211">
        <f t="shared" si="9"/>
        <v>100</v>
      </c>
      <c r="I15" s="208">
        <v>0</v>
      </c>
      <c r="J15" s="209">
        <v>1</v>
      </c>
      <c r="K15" s="211">
        <v>100</v>
      </c>
      <c r="L15" s="217">
        <v>25</v>
      </c>
      <c r="M15" s="218">
        <v>100</v>
      </c>
      <c r="N15" s="130">
        <f t="shared" si="2"/>
        <v>400</v>
      </c>
      <c r="O15" s="215">
        <v>5</v>
      </c>
      <c r="P15" s="216">
        <v>13</v>
      </c>
      <c r="Q15" s="130">
        <f t="shared" si="11"/>
        <v>260</v>
      </c>
      <c r="R15" s="215">
        <v>40</v>
      </c>
      <c r="S15" s="216">
        <v>87</v>
      </c>
      <c r="T15" s="130">
        <f t="shared" si="3"/>
        <v>217.49999999999997</v>
      </c>
      <c r="U15" s="217">
        <v>70</v>
      </c>
      <c r="V15" s="218">
        <v>62</v>
      </c>
      <c r="W15" s="130">
        <f t="shared" si="4"/>
        <v>88.571428571428569</v>
      </c>
      <c r="X15" s="217">
        <v>100</v>
      </c>
      <c r="Y15" s="218">
        <v>100</v>
      </c>
      <c r="Z15" s="153">
        <f t="shared" si="5"/>
        <v>100</v>
      </c>
      <c r="AA15" s="208">
        <v>90</v>
      </c>
      <c r="AB15" s="209">
        <v>90</v>
      </c>
      <c r="AC15" s="153">
        <f t="shared" si="6"/>
        <v>100</v>
      </c>
      <c r="AD15" s="223">
        <v>100</v>
      </c>
      <c r="AE15" s="209">
        <v>100</v>
      </c>
      <c r="AF15" s="153">
        <f t="shared" si="7"/>
        <v>100</v>
      </c>
      <c r="AG15" s="202">
        <f t="shared" si="0"/>
        <v>1566.0714285714287</v>
      </c>
      <c r="AH15" s="173">
        <f t="shared" si="8"/>
        <v>156.60714285714286</v>
      </c>
    </row>
    <row r="16" spans="1:34" ht="15.75">
      <c r="A16" s="32">
        <v>9</v>
      </c>
      <c r="B16" s="103" t="s">
        <v>28</v>
      </c>
      <c r="C16" s="208">
        <v>100</v>
      </c>
      <c r="D16" s="209">
        <v>100</v>
      </c>
      <c r="E16" s="130">
        <f t="shared" si="1"/>
        <v>100</v>
      </c>
      <c r="F16" s="208">
        <v>3</v>
      </c>
      <c r="G16" s="209">
        <v>3</v>
      </c>
      <c r="H16" s="211">
        <f t="shared" si="9"/>
        <v>100</v>
      </c>
      <c r="I16" s="208">
        <v>0</v>
      </c>
      <c r="J16" s="209">
        <v>0</v>
      </c>
      <c r="K16" s="211">
        <v>100</v>
      </c>
      <c r="L16" s="217">
        <v>30</v>
      </c>
      <c r="M16" s="218">
        <v>86</v>
      </c>
      <c r="N16" s="130">
        <f t="shared" si="2"/>
        <v>286.66666666666669</v>
      </c>
      <c r="O16" s="215">
        <v>2</v>
      </c>
      <c r="P16" s="216">
        <v>4</v>
      </c>
      <c r="Q16" s="130">
        <f t="shared" si="11"/>
        <v>200</v>
      </c>
      <c r="R16" s="215">
        <v>10</v>
      </c>
      <c r="S16" s="216">
        <v>10</v>
      </c>
      <c r="T16" s="130">
        <f t="shared" si="3"/>
        <v>100</v>
      </c>
      <c r="U16" s="217">
        <v>70</v>
      </c>
      <c r="V16" s="218">
        <v>60</v>
      </c>
      <c r="W16" s="130">
        <f t="shared" si="4"/>
        <v>85.714285714285708</v>
      </c>
      <c r="X16" s="217">
        <v>100</v>
      </c>
      <c r="Y16" s="218">
        <v>100</v>
      </c>
      <c r="Z16" s="153">
        <f t="shared" si="5"/>
        <v>100</v>
      </c>
      <c r="AA16" s="208">
        <v>90</v>
      </c>
      <c r="AB16" s="209">
        <v>100</v>
      </c>
      <c r="AC16" s="153">
        <f t="shared" si="6"/>
        <v>111.11111111111111</v>
      </c>
      <c r="AD16" s="223">
        <v>100</v>
      </c>
      <c r="AE16" s="209">
        <v>100</v>
      </c>
      <c r="AF16" s="153">
        <f t="shared" si="7"/>
        <v>100</v>
      </c>
      <c r="AG16" s="202">
        <f t="shared" ref="AG16:AG23" si="12">E16+H16+K16+N16+Q16+T16+W16+Z16+AC16+AF16</f>
        <v>1283.4920634920634</v>
      </c>
      <c r="AH16" s="173">
        <f t="shared" si="8"/>
        <v>128.34920634920633</v>
      </c>
    </row>
    <row r="17" spans="1:34" ht="15.75">
      <c r="A17" s="32">
        <v>10</v>
      </c>
      <c r="B17" s="103" t="s">
        <v>29</v>
      </c>
      <c r="C17" s="208">
        <v>100</v>
      </c>
      <c r="D17" s="209">
        <v>100</v>
      </c>
      <c r="E17" s="130">
        <f t="shared" si="1"/>
        <v>100</v>
      </c>
      <c r="F17" s="208">
        <v>5</v>
      </c>
      <c r="G17" s="209">
        <v>4</v>
      </c>
      <c r="H17" s="211">
        <f t="shared" si="9"/>
        <v>80</v>
      </c>
      <c r="I17" s="208">
        <v>0</v>
      </c>
      <c r="J17" s="209">
        <v>0</v>
      </c>
      <c r="K17" s="211">
        <v>100</v>
      </c>
      <c r="L17" s="217">
        <v>23</v>
      </c>
      <c r="M17" s="218">
        <v>53</v>
      </c>
      <c r="N17" s="130">
        <f t="shared" si="2"/>
        <v>230.43478260869566</v>
      </c>
      <c r="O17" s="215">
        <v>3</v>
      </c>
      <c r="P17" s="216">
        <v>6</v>
      </c>
      <c r="Q17" s="130">
        <f t="shared" si="11"/>
        <v>200</v>
      </c>
      <c r="R17" s="215">
        <v>20</v>
      </c>
      <c r="S17" s="216">
        <v>24</v>
      </c>
      <c r="T17" s="130">
        <f t="shared" si="3"/>
        <v>120</v>
      </c>
      <c r="U17" s="217">
        <v>70</v>
      </c>
      <c r="V17" s="218">
        <v>60</v>
      </c>
      <c r="W17" s="130">
        <f t="shared" si="4"/>
        <v>85.714285714285708</v>
      </c>
      <c r="X17" s="217">
        <v>100</v>
      </c>
      <c r="Y17" s="218">
        <v>100</v>
      </c>
      <c r="Z17" s="153">
        <f t="shared" si="5"/>
        <v>100</v>
      </c>
      <c r="AA17" s="208">
        <v>95</v>
      </c>
      <c r="AB17" s="209">
        <v>95</v>
      </c>
      <c r="AC17" s="153">
        <f t="shared" si="6"/>
        <v>100</v>
      </c>
      <c r="AD17" s="223">
        <v>100</v>
      </c>
      <c r="AE17" s="209">
        <v>100</v>
      </c>
      <c r="AF17" s="153">
        <f t="shared" si="7"/>
        <v>100</v>
      </c>
      <c r="AG17" s="202">
        <f t="shared" si="12"/>
        <v>1216.1490683229813</v>
      </c>
      <c r="AH17" s="173">
        <f t="shared" si="8"/>
        <v>121.61490683229813</v>
      </c>
    </row>
    <row r="18" spans="1:34" ht="15.75">
      <c r="A18" s="32">
        <v>11</v>
      </c>
      <c r="B18" s="103" t="s">
        <v>30</v>
      </c>
      <c r="C18" s="208">
        <v>100</v>
      </c>
      <c r="D18" s="209">
        <v>100</v>
      </c>
      <c r="E18" s="130">
        <f t="shared" si="1"/>
        <v>100</v>
      </c>
      <c r="F18" s="208">
        <v>0</v>
      </c>
      <c r="G18" s="209">
        <v>0</v>
      </c>
      <c r="H18" s="211">
        <v>100</v>
      </c>
      <c r="I18" s="208">
        <v>0</v>
      </c>
      <c r="J18" s="209">
        <v>0</v>
      </c>
      <c r="K18" s="211">
        <v>100</v>
      </c>
      <c r="L18" s="217">
        <v>25</v>
      </c>
      <c r="M18" s="218">
        <v>25</v>
      </c>
      <c r="N18" s="130">
        <f t="shared" si="2"/>
        <v>100</v>
      </c>
      <c r="O18" s="215">
        <v>1</v>
      </c>
      <c r="P18" s="216">
        <v>0</v>
      </c>
      <c r="Q18" s="130">
        <v>100</v>
      </c>
      <c r="R18" s="215">
        <v>3</v>
      </c>
      <c r="S18" s="216">
        <v>3</v>
      </c>
      <c r="T18" s="130">
        <f t="shared" si="3"/>
        <v>100</v>
      </c>
      <c r="U18" s="217">
        <v>70</v>
      </c>
      <c r="V18" s="218">
        <v>77</v>
      </c>
      <c r="W18" s="130">
        <f t="shared" si="4"/>
        <v>110.00000000000001</v>
      </c>
      <c r="X18" s="217">
        <v>100</v>
      </c>
      <c r="Y18" s="218">
        <v>100</v>
      </c>
      <c r="Z18" s="153">
        <f t="shared" si="5"/>
        <v>100</v>
      </c>
      <c r="AA18" s="208">
        <v>90</v>
      </c>
      <c r="AB18" s="209">
        <v>90</v>
      </c>
      <c r="AC18" s="153">
        <f t="shared" si="6"/>
        <v>100</v>
      </c>
      <c r="AD18" s="223">
        <v>100</v>
      </c>
      <c r="AE18" s="209">
        <v>100</v>
      </c>
      <c r="AF18" s="153">
        <f t="shared" si="7"/>
        <v>100</v>
      </c>
      <c r="AG18" s="202">
        <f t="shared" si="12"/>
        <v>1010</v>
      </c>
      <c r="AH18" s="173">
        <f t="shared" si="8"/>
        <v>101</v>
      </c>
    </row>
    <row r="19" spans="1:34" ht="15.75">
      <c r="A19" s="32">
        <v>12</v>
      </c>
      <c r="B19" s="103" t="s">
        <v>31</v>
      </c>
      <c r="C19" s="208">
        <v>100</v>
      </c>
      <c r="D19" s="209">
        <v>100</v>
      </c>
      <c r="E19" s="130">
        <f t="shared" si="1"/>
        <v>100</v>
      </c>
      <c r="F19" s="208">
        <v>2</v>
      </c>
      <c r="G19" s="209">
        <v>2</v>
      </c>
      <c r="H19" s="211">
        <f t="shared" si="9"/>
        <v>100</v>
      </c>
      <c r="I19" s="208">
        <v>0</v>
      </c>
      <c r="J19" s="209">
        <v>0</v>
      </c>
      <c r="K19" s="211">
        <v>100</v>
      </c>
      <c r="L19" s="217">
        <v>33</v>
      </c>
      <c r="M19" s="218">
        <v>33</v>
      </c>
      <c r="N19" s="130">
        <f t="shared" si="2"/>
        <v>100</v>
      </c>
      <c r="O19" s="215">
        <v>2</v>
      </c>
      <c r="P19" s="216">
        <v>3</v>
      </c>
      <c r="Q19" s="130">
        <f t="shared" si="11"/>
        <v>150</v>
      </c>
      <c r="R19" s="215">
        <v>5</v>
      </c>
      <c r="S19" s="216">
        <v>12</v>
      </c>
      <c r="T19" s="130">
        <f t="shared" si="3"/>
        <v>240</v>
      </c>
      <c r="U19" s="217">
        <v>70</v>
      </c>
      <c r="V19" s="218">
        <v>67</v>
      </c>
      <c r="W19" s="130">
        <f t="shared" si="4"/>
        <v>95.714285714285722</v>
      </c>
      <c r="X19" s="217">
        <v>100</v>
      </c>
      <c r="Y19" s="218">
        <v>100</v>
      </c>
      <c r="Z19" s="153">
        <f t="shared" si="5"/>
        <v>100</v>
      </c>
      <c r="AA19" s="208">
        <v>90</v>
      </c>
      <c r="AB19" s="209">
        <v>100</v>
      </c>
      <c r="AC19" s="153">
        <f t="shared" si="6"/>
        <v>111.11111111111111</v>
      </c>
      <c r="AD19" s="223">
        <v>100</v>
      </c>
      <c r="AE19" s="209">
        <v>90</v>
      </c>
      <c r="AF19" s="153">
        <f t="shared" si="7"/>
        <v>90</v>
      </c>
      <c r="AG19" s="202">
        <f t="shared" si="12"/>
        <v>1186.8253968253969</v>
      </c>
      <c r="AH19" s="173">
        <f t="shared" si="8"/>
        <v>118.68253968253968</v>
      </c>
    </row>
    <row r="20" spans="1:34" ht="15.75">
      <c r="A20" s="32">
        <v>13</v>
      </c>
      <c r="B20" s="103" t="s">
        <v>32</v>
      </c>
      <c r="C20" s="208">
        <v>100</v>
      </c>
      <c r="D20" s="209">
        <v>100</v>
      </c>
      <c r="E20" s="130">
        <f t="shared" si="1"/>
        <v>100</v>
      </c>
      <c r="F20" s="208">
        <v>3</v>
      </c>
      <c r="G20" s="209">
        <v>3</v>
      </c>
      <c r="H20" s="211">
        <f t="shared" si="9"/>
        <v>100</v>
      </c>
      <c r="I20" s="208">
        <v>0</v>
      </c>
      <c r="J20" s="209">
        <v>1</v>
      </c>
      <c r="K20" s="211">
        <v>100</v>
      </c>
      <c r="L20" s="217">
        <v>33</v>
      </c>
      <c r="M20" s="218">
        <v>100</v>
      </c>
      <c r="N20" s="130">
        <f t="shared" si="2"/>
        <v>303.030303030303</v>
      </c>
      <c r="O20" s="215">
        <v>2</v>
      </c>
      <c r="P20" s="216">
        <v>2</v>
      </c>
      <c r="Q20" s="130">
        <f t="shared" si="11"/>
        <v>100</v>
      </c>
      <c r="R20" s="215">
        <v>10</v>
      </c>
      <c r="S20" s="216">
        <v>23</v>
      </c>
      <c r="T20" s="130">
        <f t="shared" si="3"/>
        <v>229.99999999999997</v>
      </c>
      <c r="U20" s="221">
        <v>70</v>
      </c>
      <c r="V20" s="218">
        <v>68</v>
      </c>
      <c r="W20" s="130">
        <f t="shared" si="4"/>
        <v>97.142857142857139</v>
      </c>
      <c r="X20" s="217">
        <v>100</v>
      </c>
      <c r="Y20" s="218">
        <v>100</v>
      </c>
      <c r="Z20" s="153">
        <f t="shared" si="5"/>
        <v>100</v>
      </c>
      <c r="AA20" s="208">
        <v>90</v>
      </c>
      <c r="AB20" s="209">
        <v>90</v>
      </c>
      <c r="AC20" s="153">
        <f t="shared" si="6"/>
        <v>100</v>
      </c>
      <c r="AD20" s="223">
        <v>100</v>
      </c>
      <c r="AE20" s="209">
        <v>100</v>
      </c>
      <c r="AF20" s="153">
        <f t="shared" si="7"/>
        <v>100</v>
      </c>
      <c r="AG20" s="202">
        <f t="shared" si="12"/>
        <v>1330.1731601731601</v>
      </c>
      <c r="AH20" s="173">
        <f t="shared" si="8"/>
        <v>133.01731601731601</v>
      </c>
    </row>
    <row r="21" spans="1:34" ht="15.75">
      <c r="A21" s="32">
        <v>14</v>
      </c>
      <c r="B21" s="103" t="s">
        <v>33</v>
      </c>
      <c r="C21" s="208">
        <v>100</v>
      </c>
      <c r="D21" s="209">
        <v>100</v>
      </c>
      <c r="E21" s="130">
        <f t="shared" si="1"/>
        <v>100</v>
      </c>
      <c r="F21" s="208">
        <v>3</v>
      </c>
      <c r="G21" s="209">
        <v>3</v>
      </c>
      <c r="H21" s="211">
        <f t="shared" si="9"/>
        <v>100</v>
      </c>
      <c r="I21" s="208">
        <v>0</v>
      </c>
      <c r="J21" s="209">
        <v>0</v>
      </c>
      <c r="K21" s="211">
        <v>100</v>
      </c>
      <c r="L21" s="217">
        <v>30</v>
      </c>
      <c r="M21" s="218">
        <v>100</v>
      </c>
      <c r="N21" s="130">
        <f t="shared" si="2"/>
        <v>333.33333333333337</v>
      </c>
      <c r="O21" s="215">
        <v>2</v>
      </c>
      <c r="P21" s="216">
        <v>5</v>
      </c>
      <c r="Q21" s="130">
        <f t="shared" si="11"/>
        <v>250</v>
      </c>
      <c r="R21" s="215">
        <v>10</v>
      </c>
      <c r="S21" s="216">
        <v>40</v>
      </c>
      <c r="T21" s="130">
        <f t="shared" si="3"/>
        <v>400</v>
      </c>
      <c r="U21" s="217">
        <v>70</v>
      </c>
      <c r="V21" s="218">
        <v>65</v>
      </c>
      <c r="W21" s="130">
        <f t="shared" si="4"/>
        <v>92.857142857142861</v>
      </c>
      <c r="X21" s="217">
        <v>100</v>
      </c>
      <c r="Y21" s="218">
        <v>100</v>
      </c>
      <c r="Z21" s="153">
        <f t="shared" si="5"/>
        <v>100</v>
      </c>
      <c r="AA21" s="208">
        <v>90</v>
      </c>
      <c r="AB21" s="209">
        <v>100</v>
      </c>
      <c r="AC21" s="153">
        <f t="shared" si="6"/>
        <v>111.11111111111111</v>
      </c>
      <c r="AD21" s="223">
        <v>100</v>
      </c>
      <c r="AE21" s="209">
        <v>80</v>
      </c>
      <c r="AF21" s="153">
        <f t="shared" si="7"/>
        <v>80</v>
      </c>
      <c r="AG21" s="202">
        <f t="shared" si="12"/>
        <v>1667.3015873015875</v>
      </c>
      <c r="AH21" s="173">
        <f t="shared" si="8"/>
        <v>166.73015873015873</v>
      </c>
    </row>
    <row r="22" spans="1:34" ht="15.75">
      <c r="A22" s="32">
        <v>15</v>
      </c>
      <c r="B22" s="103" t="s">
        <v>34</v>
      </c>
      <c r="C22" s="208">
        <v>100</v>
      </c>
      <c r="D22" s="209">
        <v>100</v>
      </c>
      <c r="E22" s="130">
        <f t="shared" si="1"/>
        <v>100</v>
      </c>
      <c r="F22" s="208">
        <v>0</v>
      </c>
      <c r="G22" s="209">
        <v>0</v>
      </c>
      <c r="H22" s="211">
        <v>100</v>
      </c>
      <c r="I22" s="208">
        <v>0</v>
      </c>
      <c r="J22" s="209">
        <v>0</v>
      </c>
      <c r="K22" s="211">
        <v>100</v>
      </c>
      <c r="L22" s="217">
        <v>25</v>
      </c>
      <c r="M22" s="218">
        <v>25</v>
      </c>
      <c r="N22" s="130">
        <f t="shared" si="2"/>
        <v>100</v>
      </c>
      <c r="O22" s="215">
        <v>1</v>
      </c>
      <c r="P22" s="216">
        <v>1</v>
      </c>
      <c r="Q22" s="130">
        <f t="shared" si="11"/>
        <v>100</v>
      </c>
      <c r="R22" s="215">
        <v>3</v>
      </c>
      <c r="S22" s="216">
        <v>2</v>
      </c>
      <c r="T22" s="130">
        <f t="shared" si="3"/>
        <v>66.666666666666657</v>
      </c>
      <c r="U22" s="217">
        <v>70</v>
      </c>
      <c r="V22" s="218">
        <v>55</v>
      </c>
      <c r="W22" s="130">
        <f t="shared" si="4"/>
        <v>78.571428571428569</v>
      </c>
      <c r="X22" s="217">
        <v>100</v>
      </c>
      <c r="Y22" s="218">
        <v>100</v>
      </c>
      <c r="Z22" s="153">
        <f t="shared" si="5"/>
        <v>100</v>
      </c>
      <c r="AA22" s="208">
        <v>90</v>
      </c>
      <c r="AB22" s="209">
        <v>90</v>
      </c>
      <c r="AC22" s="153">
        <f t="shared" si="6"/>
        <v>100</v>
      </c>
      <c r="AD22" s="223">
        <v>100</v>
      </c>
      <c r="AE22" s="209">
        <v>100</v>
      </c>
      <c r="AF22" s="153">
        <f t="shared" si="7"/>
        <v>100</v>
      </c>
      <c r="AG22" s="202">
        <f t="shared" si="12"/>
        <v>945.23809523809518</v>
      </c>
      <c r="AH22" s="173">
        <f t="shared" si="8"/>
        <v>94.523809523809518</v>
      </c>
    </row>
    <row r="23" spans="1:34" s="1" customFormat="1" ht="15.75">
      <c r="A23" s="32">
        <v>16</v>
      </c>
      <c r="B23" s="103" t="s">
        <v>35</v>
      </c>
      <c r="C23" s="208">
        <v>100</v>
      </c>
      <c r="D23" s="209">
        <v>100</v>
      </c>
      <c r="E23" s="130">
        <f t="shared" si="1"/>
        <v>100</v>
      </c>
      <c r="F23" s="208">
        <v>8</v>
      </c>
      <c r="G23" s="209">
        <v>8</v>
      </c>
      <c r="H23" s="211">
        <f t="shared" si="9"/>
        <v>100</v>
      </c>
      <c r="I23" s="208">
        <v>5</v>
      </c>
      <c r="J23" s="209">
        <v>5</v>
      </c>
      <c r="K23" s="211">
        <f t="shared" si="10"/>
        <v>100</v>
      </c>
      <c r="L23" s="217">
        <v>40</v>
      </c>
      <c r="M23" s="218">
        <v>93</v>
      </c>
      <c r="N23" s="130">
        <f t="shared" si="2"/>
        <v>232.50000000000003</v>
      </c>
      <c r="O23" s="215">
        <v>8</v>
      </c>
      <c r="P23" s="216">
        <v>20</v>
      </c>
      <c r="Q23" s="130">
        <f t="shared" si="11"/>
        <v>250</v>
      </c>
      <c r="R23" s="215">
        <v>30</v>
      </c>
      <c r="S23" s="216">
        <v>84</v>
      </c>
      <c r="T23" s="130">
        <f t="shared" si="3"/>
        <v>280</v>
      </c>
      <c r="U23" s="217">
        <v>70</v>
      </c>
      <c r="V23" s="218">
        <v>57</v>
      </c>
      <c r="W23" s="130">
        <f t="shared" si="4"/>
        <v>81.428571428571431</v>
      </c>
      <c r="X23" s="217">
        <v>100</v>
      </c>
      <c r="Y23" s="218">
        <v>100</v>
      </c>
      <c r="Z23" s="153">
        <f t="shared" si="5"/>
        <v>100</v>
      </c>
      <c r="AA23" s="208">
        <v>90</v>
      </c>
      <c r="AB23" s="209">
        <v>93</v>
      </c>
      <c r="AC23" s="153">
        <f t="shared" si="6"/>
        <v>103.33333333333334</v>
      </c>
      <c r="AD23" s="223">
        <v>100</v>
      </c>
      <c r="AE23" s="209">
        <v>90</v>
      </c>
      <c r="AF23" s="153">
        <f t="shared" si="7"/>
        <v>90</v>
      </c>
      <c r="AG23" s="202">
        <f t="shared" si="12"/>
        <v>1437.2619047619046</v>
      </c>
      <c r="AH23" s="173">
        <f t="shared" si="8"/>
        <v>143.72619047619045</v>
      </c>
    </row>
    <row r="24" spans="1:34">
      <c r="S24" t="s">
        <v>36</v>
      </c>
    </row>
    <row r="25" spans="1:34">
      <c r="A25" s="28" t="s">
        <v>37</v>
      </c>
      <c r="B25" s="242"/>
      <c r="C25" s="242"/>
      <c r="D25" s="242"/>
    </row>
    <row r="26" spans="1:34">
      <c r="A26" s="28" t="s">
        <v>37</v>
      </c>
      <c r="B26" s="242"/>
      <c r="C26" s="242"/>
      <c r="D26" s="242"/>
    </row>
    <row r="27" spans="1:34">
      <c r="A27" s="28" t="s">
        <v>37</v>
      </c>
      <c r="B27" s="242"/>
      <c r="C27" s="242"/>
      <c r="D27" s="242"/>
    </row>
  </sheetData>
  <mergeCells count="45">
    <mergeCell ref="AD4:AE5"/>
    <mergeCell ref="AG3:AH6"/>
    <mergeCell ref="AA6:AB6"/>
    <mergeCell ref="AD6:AE6"/>
    <mergeCell ref="B25:D25"/>
    <mergeCell ref="Q4:Q7"/>
    <mergeCell ref="T4:T7"/>
    <mergeCell ref="W4:W7"/>
    <mergeCell ref="Z4:Z7"/>
    <mergeCell ref="AC4:AC7"/>
    <mergeCell ref="O4:P5"/>
    <mergeCell ref="U4:V5"/>
    <mergeCell ref="O6:P6"/>
    <mergeCell ref="R6:S6"/>
    <mergeCell ref="U6:V6"/>
    <mergeCell ref="X6:Y6"/>
    <mergeCell ref="B26:D26"/>
    <mergeCell ref="B27:D27"/>
    <mergeCell ref="B3:B7"/>
    <mergeCell ref="E4:E7"/>
    <mergeCell ref="N4:N7"/>
    <mergeCell ref="C4:D5"/>
    <mergeCell ref="L6:M6"/>
    <mergeCell ref="F4:K4"/>
    <mergeCell ref="F5:H5"/>
    <mergeCell ref="I5:K5"/>
    <mergeCell ref="C6:D6"/>
    <mergeCell ref="F6:H6"/>
    <mergeCell ref="I6:K6"/>
    <mergeCell ref="A2:AF2"/>
    <mergeCell ref="C3:E3"/>
    <mergeCell ref="F3:K3"/>
    <mergeCell ref="L3:N3"/>
    <mergeCell ref="O3:Q3"/>
    <mergeCell ref="R3:T3"/>
    <mergeCell ref="U3:W3"/>
    <mergeCell ref="X3:Z3"/>
    <mergeCell ref="AA3:AC3"/>
    <mergeCell ref="AD3:AF3"/>
    <mergeCell ref="A3:A7"/>
    <mergeCell ref="AF4:AF7"/>
    <mergeCell ref="AA4:AB5"/>
    <mergeCell ref="L4:M5"/>
    <mergeCell ref="R4:S5"/>
    <mergeCell ref="X4:Y5"/>
  </mergeCells>
  <pageMargins left="0.25" right="0.25" top="0.75" bottom="0.75" header="0.3" footer="0.3"/>
  <pageSetup paperSize="9" scale="61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4506668294322"/>
    <pageSetUpPr fitToPage="1"/>
  </sheetPr>
  <dimension ref="A2:L74"/>
  <sheetViews>
    <sheetView zoomScale="110" zoomScaleNormal="110" workbookViewId="0">
      <pane xSplit="2" ySplit="6" topLeftCell="C52" activePane="bottomRight" state="frozen"/>
      <selection pane="topRight"/>
      <selection pane="bottomLeft"/>
      <selection pane="bottomRight" activeCell="C57" sqref="C57"/>
    </sheetView>
  </sheetViews>
  <sheetFormatPr defaultColWidth="9" defaultRowHeight="15"/>
  <cols>
    <col min="1" max="1" width="4.42578125" customWidth="1"/>
    <col min="2" max="2" width="50.28515625" customWidth="1"/>
    <col min="3" max="3" width="8.42578125" customWidth="1"/>
    <col min="4" max="4" width="9.140625" customWidth="1"/>
    <col min="5" max="5" width="5.28515625" customWidth="1"/>
    <col min="6" max="6" width="10" customWidth="1"/>
  </cols>
  <sheetData>
    <row r="2" spans="1:5" ht="24.75" customHeight="1">
      <c r="A2" s="315" t="s">
        <v>150</v>
      </c>
      <c r="B2" s="315"/>
      <c r="C2" s="315"/>
      <c r="D2" s="315"/>
      <c r="E2" s="315"/>
    </row>
    <row r="4" spans="1:5" ht="15" customHeight="1">
      <c r="A4" s="266" t="s">
        <v>1</v>
      </c>
      <c r="B4" s="269" t="s">
        <v>2</v>
      </c>
      <c r="C4" s="320" t="s">
        <v>151</v>
      </c>
      <c r="D4" s="321"/>
      <c r="E4" s="316" t="s">
        <v>152</v>
      </c>
    </row>
    <row r="5" spans="1:5" ht="33" customHeight="1">
      <c r="A5" s="267"/>
      <c r="B5" s="270"/>
      <c r="C5" s="322"/>
      <c r="D5" s="323"/>
      <c r="E5" s="317"/>
    </row>
    <row r="6" spans="1:5" ht="21.75">
      <c r="A6" s="268"/>
      <c r="B6" s="324"/>
      <c r="C6" s="91" t="s">
        <v>153</v>
      </c>
      <c r="D6" s="92" t="s">
        <v>154</v>
      </c>
      <c r="E6" s="318"/>
    </row>
    <row r="7" spans="1:5">
      <c r="A7" s="93">
        <v>1</v>
      </c>
      <c r="B7" s="94" t="s">
        <v>54</v>
      </c>
      <c r="C7" s="95">
        <v>69</v>
      </c>
      <c r="D7" s="96">
        <v>58</v>
      </c>
      <c r="E7" s="97">
        <f>D7/C7*100</f>
        <v>84.05797101449275</v>
      </c>
    </row>
    <row r="8" spans="1:5">
      <c r="A8" s="98">
        <v>2</v>
      </c>
      <c r="B8" s="99" t="s">
        <v>56</v>
      </c>
      <c r="C8" s="100">
        <v>50</v>
      </c>
      <c r="D8" s="101">
        <v>41</v>
      </c>
      <c r="E8" s="102">
        <f t="shared" ref="E8:E63" si="0">D8/C8*100</f>
        <v>82</v>
      </c>
    </row>
    <row r="9" spans="1:5">
      <c r="A9" s="98">
        <v>3</v>
      </c>
      <c r="B9" s="99" t="s">
        <v>57</v>
      </c>
      <c r="C9" s="100">
        <v>110</v>
      </c>
      <c r="D9" s="101">
        <v>85</v>
      </c>
      <c r="E9" s="102">
        <f t="shared" si="0"/>
        <v>77.272727272727295</v>
      </c>
    </row>
    <row r="10" spans="1:5">
      <c r="A10" s="98">
        <v>4</v>
      </c>
      <c r="B10" s="99" t="s">
        <v>58</v>
      </c>
      <c r="C10" s="100">
        <v>68</v>
      </c>
      <c r="D10" s="101">
        <v>69</v>
      </c>
      <c r="E10" s="102">
        <f t="shared" si="0"/>
        <v>101.470588235294</v>
      </c>
    </row>
    <row r="11" spans="1:5">
      <c r="A11" s="33">
        <v>5</v>
      </c>
      <c r="B11" s="103" t="s">
        <v>155</v>
      </c>
      <c r="C11" s="100">
        <v>43</v>
      </c>
      <c r="D11" s="101">
        <v>35</v>
      </c>
      <c r="E11" s="102">
        <f t="shared" si="0"/>
        <v>81.395348837209298</v>
      </c>
    </row>
    <row r="12" spans="1:5">
      <c r="A12" s="98">
        <v>6</v>
      </c>
      <c r="B12" s="99" t="s">
        <v>60</v>
      </c>
      <c r="C12" s="100">
        <v>181</v>
      </c>
      <c r="D12" s="101">
        <v>204</v>
      </c>
      <c r="E12" s="102">
        <f t="shared" si="0"/>
        <v>112.707182320442</v>
      </c>
    </row>
    <row r="13" spans="1:5">
      <c r="A13" s="312">
        <v>7</v>
      </c>
      <c r="B13" s="325" t="s">
        <v>61</v>
      </c>
      <c r="C13" s="100">
        <v>57</v>
      </c>
      <c r="D13" s="101">
        <v>60</v>
      </c>
      <c r="E13" s="102">
        <f t="shared" si="0"/>
        <v>105.26315789473701</v>
      </c>
    </row>
    <row r="14" spans="1:5">
      <c r="A14" s="313"/>
      <c r="B14" s="326"/>
      <c r="C14" s="104">
        <v>13</v>
      </c>
      <c r="D14" s="104">
        <v>14</v>
      </c>
      <c r="E14" s="105">
        <f t="shared" si="0"/>
        <v>107.69230769230801</v>
      </c>
    </row>
    <row r="15" spans="1:5">
      <c r="A15" s="312">
        <v>8</v>
      </c>
      <c r="B15" s="325" t="s">
        <v>62</v>
      </c>
      <c r="C15" s="100">
        <v>32</v>
      </c>
      <c r="D15" s="101">
        <v>30</v>
      </c>
      <c r="E15" s="102">
        <f t="shared" si="0"/>
        <v>93.75</v>
      </c>
    </row>
    <row r="16" spans="1:5">
      <c r="A16" s="314"/>
      <c r="B16" s="327"/>
      <c r="C16" s="104">
        <v>10</v>
      </c>
      <c r="D16" s="104">
        <v>19</v>
      </c>
      <c r="E16" s="105">
        <f t="shared" si="0"/>
        <v>190</v>
      </c>
    </row>
    <row r="17" spans="1:8">
      <c r="A17" s="312">
        <v>9</v>
      </c>
      <c r="B17" s="325" t="s">
        <v>63</v>
      </c>
      <c r="C17" s="100">
        <v>368</v>
      </c>
      <c r="D17" s="101">
        <v>366</v>
      </c>
      <c r="E17" s="102">
        <f t="shared" si="0"/>
        <v>99.456521739130395</v>
      </c>
    </row>
    <row r="18" spans="1:8">
      <c r="A18" s="314"/>
      <c r="B18" s="327"/>
      <c r="C18" s="104">
        <v>37</v>
      </c>
      <c r="D18" s="104">
        <v>34</v>
      </c>
      <c r="E18" s="105">
        <f t="shared" si="0"/>
        <v>91.891891891891902</v>
      </c>
    </row>
    <row r="19" spans="1:8">
      <c r="A19" s="312">
        <v>10</v>
      </c>
      <c r="B19" s="325" t="s">
        <v>64</v>
      </c>
      <c r="C19" s="100">
        <v>65</v>
      </c>
      <c r="D19" s="101">
        <v>72</v>
      </c>
      <c r="E19" s="102">
        <f t="shared" si="0"/>
        <v>110.769230769231</v>
      </c>
    </row>
    <row r="20" spans="1:8">
      <c r="A20" s="313"/>
      <c r="B20" s="326"/>
      <c r="C20" s="104">
        <v>19</v>
      </c>
      <c r="D20" s="104">
        <v>22</v>
      </c>
      <c r="E20" s="105">
        <f t="shared" si="0"/>
        <v>115.789473684211</v>
      </c>
    </row>
    <row r="21" spans="1:8">
      <c r="A21" s="98">
        <v>11</v>
      </c>
      <c r="B21" s="99" t="s">
        <v>65</v>
      </c>
      <c r="C21" s="100">
        <v>605</v>
      </c>
      <c r="D21" s="101">
        <v>549</v>
      </c>
      <c r="E21" s="102">
        <f t="shared" si="0"/>
        <v>90.743801652892557</v>
      </c>
    </row>
    <row r="22" spans="1:8">
      <c r="A22" s="312">
        <v>12</v>
      </c>
      <c r="B22" s="325" t="s">
        <v>66</v>
      </c>
      <c r="C22" s="100">
        <v>948</v>
      </c>
      <c r="D22" s="101">
        <v>959</v>
      </c>
      <c r="E22" s="102">
        <f t="shared" si="0"/>
        <v>101.160337552743</v>
      </c>
    </row>
    <row r="23" spans="1:8">
      <c r="A23" s="313"/>
      <c r="B23" s="326"/>
      <c r="C23" s="104">
        <v>30</v>
      </c>
      <c r="D23" s="104">
        <v>35</v>
      </c>
      <c r="E23" s="105">
        <f t="shared" si="0"/>
        <v>116.666666666667</v>
      </c>
    </row>
    <row r="24" spans="1:8">
      <c r="A24" s="312">
        <v>13</v>
      </c>
      <c r="B24" s="325" t="s">
        <v>67</v>
      </c>
      <c r="C24" s="100">
        <v>714</v>
      </c>
      <c r="D24" s="101">
        <v>767</v>
      </c>
      <c r="E24" s="102">
        <f t="shared" si="0"/>
        <v>107.42296918767499</v>
      </c>
    </row>
    <row r="25" spans="1:8">
      <c r="A25" s="314"/>
      <c r="B25" s="327"/>
      <c r="C25" s="104">
        <v>52</v>
      </c>
      <c r="D25" s="104">
        <v>58</v>
      </c>
      <c r="E25" s="105">
        <f t="shared" si="0"/>
        <v>111.538461538462</v>
      </c>
    </row>
    <row r="26" spans="1:8">
      <c r="A26" s="98">
        <v>14</v>
      </c>
      <c r="B26" s="99" t="s">
        <v>68</v>
      </c>
      <c r="C26" s="100">
        <v>835</v>
      </c>
      <c r="D26" s="101">
        <v>847</v>
      </c>
      <c r="E26" s="102">
        <f t="shared" si="0"/>
        <v>101.43712574850299</v>
      </c>
    </row>
    <row r="27" spans="1:8">
      <c r="A27" s="98">
        <v>15</v>
      </c>
      <c r="B27" s="99" t="s">
        <v>69</v>
      </c>
      <c r="C27" s="100">
        <v>127</v>
      </c>
      <c r="D27" s="101">
        <v>125</v>
      </c>
      <c r="E27" s="102">
        <f t="shared" si="0"/>
        <v>98.425196850393704</v>
      </c>
    </row>
    <row r="28" spans="1:8">
      <c r="A28" s="98">
        <v>16</v>
      </c>
      <c r="B28" s="99" t="s">
        <v>70</v>
      </c>
      <c r="C28" s="100">
        <v>105</v>
      </c>
      <c r="D28" s="101">
        <v>107</v>
      </c>
      <c r="E28" s="102">
        <f t="shared" si="0"/>
        <v>101.904761904762</v>
      </c>
      <c r="H28" s="106"/>
    </row>
    <row r="29" spans="1:8">
      <c r="A29" s="312">
        <v>17</v>
      </c>
      <c r="B29" s="325" t="s">
        <v>71</v>
      </c>
      <c r="C29" s="100">
        <v>8</v>
      </c>
      <c r="D29" s="101">
        <v>4</v>
      </c>
      <c r="E29" s="102">
        <f t="shared" si="0"/>
        <v>50</v>
      </c>
    </row>
    <row r="30" spans="1:8">
      <c r="A30" s="313"/>
      <c r="B30" s="326"/>
      <c r="C30" s="104">
        <v>8</v>
      </c>
      <c r="D30" s="104">
        <v>10</v>
      </c>
      <c r="E30" s="105">
        <f t="shared" si="0"/>
        <v>125</v>
      </c>
    </row>
    <row r="31" spans="1:8">
      <c r="A31" s="98">
        <v>18</v>
      </c>
      <c r="B31" s="99" t="s">
        <v>73</v>
      </c>
      <c r="C31" s="100">
        <v>273</v>
      </c>
      <c r="D31" s="101">
        <v>260</v>
      </c>
      <c r="E31" s="102">
        <f t="shared" si="0"/>
        <v>95.238095238095198</v>
      </c>
    </row>
    <row r="32" spans="1:8">
      <c r="A32" s="312">
        <v>19</v>
      </c>
      <c r="B32" s="325" t="s">
        <v>74</v>
      </c>
      <c r="C32" s="100">
        <v>50</v>
      </c>
      <c r="D32" s="101">
        <v>56</v>
      </c>
      <c r="E32" s="102">
        <f t="shared" si="0"/>
        <v>112</v>
      </c>
    </row>
    <row r="33" spans="1:12">
      <c r="A33" s="313"/>
      <c r="B33" s="326"/>
      <c r="C33" s="104">
        <v>8</v>
      </c>
      <c r="D33" s="104">
        <v>5</v>
      </c>
      <c r="E33" s="105">
        <f t="shared" si="0"/>
        <v>62.5</v>
      </c>
    </row>
    <row r="34" spans="1:12">
      <c r="A34" s="98">
        <v>20</v>
      </c>
      <c r="B34" s="99" t="s">
        <v>75</v>
      </c>
      <c r="C34" s="100">
        <v>253</v>
      </c>
      <c r="D34" s="101">
        <v>249</v>
      </c>
      <c r="E34" s="102">
        <f t="shared" si="0"/>
        <v>98.418972332015798</v>
      </c>
    </row>
    <row r="35" spans="1:12">
      <c r="A35" s="312">
        <v>21</v>
      </c>
      <c r="B35" s="325" t="s">
        <v>76</v>
      </c>
      <c r="C35" s="100">
        <v>81</v>
      </c>
      <c r="D35" s="101">
        <v>82</v>
      </c>
      <c r="E35" s="102">
        <f t="shared" si="0"/>
        <v>101.234567901235</v>
      </c>
    </row>
    <row r="36" spans="1:12">
      <c r="A36" s="314"/>
      <c r="B36" s="327"/>
      <c r="C36" s="104">
        <v>35</v>
      </c>
      <c r="D36" s="104">
        <v>35</v>
      </c>
      <c r="E36" s="105">
        <f t="shared" si="0"/>
        <v>100</v>
      </c>
    </row>
    <row r="37" spans="1:12">
      <c r="A37" s="98">
        <v>22</v>
      </c>
      <c r="B37" s="99" t="s">
        <v>77</v>
      </c>
      <c r="C37" s="100">
        <v>101</v>
      </c>
      <c r="D37" s="101">
        <v>98</v>
      </c>
      <c r="E37" s="102">
        <f t="shared" si="0"/>
        <v>97.029702970296995</v>
      </c>
    </row>
    <row r="38" spans="1:12">
      <c r="A38" s="312">
        <v>23</v>
      </c>
      <c r="B38" s="325" t="s">
        <v>78</v>
      </c>
      <c r="C38" s="100">
        <v>38</v>
      </c>
      <c r="D38" s="101">
        <v>36</v>
      </c>
      <c r="E38" s="102">
        <f t="shared" si="0"/>
        <v>94.736842105263193</v>
      </c>
    </row>
    <row r="39" spans="1:12">
      <c r="A39" s="314"/>
      <c r="B39" s="327"/>
      <c r="C39" s="104">
        <v>16</v>
      </c>
      <c r="D39" s="104">
        <v>15</v>
      </c>
      <c r="E39" s="105">
        <f t="shared" si="0"/>
        <v>93.75</v>
      </c>
    </row>
    <row r="40" spans="1:12">
      <c r="A40" s="32">
        <v>24</v>
      </c>
      <c r="B40" s="103" t="s">
        <v>156</v>
      </c>
      <c r="C40" s="100">
        <v>1334</v>
      </c>
      <c r="D40" s="101">
        <v>1334</v>
      </c>
      <c r="E40" s="102">
        <f t="shared" si="0"/>
        <v>100</v>
      </c>
      <c r="H40" s="107"/>
      <c r="J40" s="107"/>
      <c r="L40" s="107"/>
    </row>
    <row r="41" spans="1:12">
      <c r="A41" s="32">
        <v>25</v>
      </c>
      <c r="B41" s="103" t="s">
        <v>101</v>
      </c>
      <c r="C41" s="100">
        <v>4322</v>
      </c>
      <c r="D41" s="101">
        <v>4322</v>
      </c>
      <c r="E41" s="102">
        <f t="shared" si="0"/>
        <v>100</v>
      </c>
      <c r="F41" t="s">
        <v>226</v>
      </c>
      <c r="J41" s="107"/>
    </row>
    <row r="42" spans="1:12">
      <c r="A42" s="32">
        <v>26</v>
      </c>
      <c r="B42" s="103" t="s">
        <v>20</v>
      </c>
      <c r="C42" s="100">
        <v>20</v>
      </c>
      <c r="D42" s="101">
        <v>20</v>
      </c>
      <c r="E42" s="102">
        <f t="shared" si="0"/>
        <v>100</v>
      </c>
    </row>
    <row r="43" spans="1:12">
      <c r="A43" s="32">
        <v>27</v>
      </c>
      <c r="B43" s="103" t="s">
        <v>21</v>
      </c>
      <c r="C43" s="100">
        <v>22</v>
      </c>
      <c r="D43" s="101">
        <v>22</v>
      </c>
      <c r="E43" s="102">
        <f t="shared" si="0"/>
        <v>100</v>
      </c>
    </row>
    <row r="44" spans="1:12">
      <c r="A44" s="32">
        <v>28</v>
      </c>
      <c r="B44" s="103" t="s">
        <v>22</v>
      </c>
      <c r="C44" s="100">
        <v>20</v>
      </c>
      <c r="D44" s="101">
        <v>20</v>
      </c>
      <c r="E44" s="102">
        <f t="shared" si="0"/>
        <v>100</v>
      </c>
    </row>
    <row r="45" spans="1:12">
      <c r="A45" s="32">
        <v>29</v>
      </c>
      <c r="B45" s="103" t="s">
        <v>23</v>
      </c>
      <c r="C45" s="100">
        <v>21</v>
      </c>
      <c r="D45" s="101">
        <v>21</v>
      </c>
      <c r="E45" s="102">
        <f t="shared" si="0"/>
        <v>100</v>
      </c>
    </row>
    <row r="46" spans="1:12">
      <c r="A46" s="32">
        <v>30</v>
      </c>
      <c r="B46" s="103" t="s">
        <v>24</v>
      </c>
      <c r="C46" s="100">
        <v>70</v>
      </c>
      <c r="D46" s="101">
        <v>70</v>
      </c>
      <c r="E46" s="102">
        <f t="shared" si="0"/>
        <v>100</v>
      </c>
    </row>
    <row r="47" spans="1:12">
      <c r="A47" s="32">
        <v>31</v>
      </c>
      <c r="B47" s="103" t="s">
        <v>25</v>
      </c>
      <c r="C47" s="100">
        <v>105</v>
      </c>
      <c r="D47" s="101">
        <v>105</v>
      </c>
      <c r="E47" s="102">
        <f t="shared" si="0"/>
        <v>100</v>
      </c>
      <c r="G47" s="1"/>
      <c r="H47" s="1"/>
      <c r="I47" s="1"/>
    </row>
    <row r="48" spans="1:12">
      <c r="A48" s="32">
        <v>32</v>
      </c>
      <c r="B48" s="103" t="s">
        <v>26</v>
      </c>
      <c r="C48" s="100">
        <v>232</v>
      </c>
      <c r="D48" s="101">
        <v>232</v>
      </c>
      <c r="E48" s="102">
        <f t="shared" si="0"/>
        <v>100</v>
      </c>
      <c r="G48" s="1"/>
      <c r="H48" s="1"/>
      <c r="I48" s="1"/>
    </row>
    <row r="49" spans="1:9">
      <c r="A49" s="32">
        <v>33</v>
      </c>
      <c r="B49" s="103" t="s">
        <v>27</v>
      </c>
      <c r="C49" s="100">
        <v>345</v>
      </c>
      <c r="D49" s="101">
        <v>345</v>
      </c>
      <c r="E49" s="102">
        <f t="shared" si="0"/>
        <v>100</v>
      </c>
      <c r="G49" s="1"/>
      <c r="H49" s="1"/>
      <c r="I49" s="1"/>
    </row>
    <row r="50" spans="1:9">
      <c r="A50" s="32">
        <v>34</v>
      </c>
      <c r="B50" s="103" t="s">
        <v>28</v>
      </c>
      <c r="C50" s="100">
        <v>83</v>
      </c>
      <c r="D50" s="101">
        <v>83</v>
      </c>
      <c r="E50" s="102">
        <f t="shared" si="0"/>
        <v>100</v>
      </c>
      <c r="G50" s="1"/>
      <c r="H50" s="1"/>
      <c r="I50" s="1"/>
    </row>
    <row r="51" spans="1:9">
      <c r="A51" s="32">
        <v>35</v>
      </c>
      <c r="B51" s="103" t="s">
        <v>29</v>
      </c>
      <c r="C51" s="100">
        <v>110</v>
      </c>
      <c r="D51" s="101">
        <v>110</v>
      </c>
      <c r="E51" s="102">
        <f t="shared" si="0"/>
        <v>100</v>
      </c>
    </row>
    <row r="52" spans="1:9">
      <c r="A52" s="32">
        <v>36</v>
      </c>
      <c r="B52" s="103" t="s">
        <v>30</v>
      </c>
      <c r="C52" s="100">
        <v>20</v>
      </c>
      <c r="D52" s="101">
        <v>20</v>
      </c>
      <c r="E52" s="102">
        <f t="shared" si="0"/>
        <v>100</v>
      </c>
    </row>
    <row r="53" spans="1:9">
      <c r="A53" s="32">
        <v>37</v>
      </c>
      <c r="B53" s="103" t="s">
        <v>31</v>
      </c>
      <c r="C53" s="100">
        <v>41</v>
      </c>
      <c r="D53" s="101">
        <v>41</v>
      </c>
      <c r="E53" s="102">
        <f t="shared" si="0"/>
        <v>100</v>
      </c>
    </row>
    <row r="54" spans="1:9">
      <c r="A54" s="32">
        <v>38</v>
      </c>
      <c r="B54" s="103" t="s">
        <v>32</v>
      </c>
      <c r="C54" s="100">
        <v>67</v>
      </c>
      <c r="D54" s="101">
        <v>67</v>
      </c>
      <c r="E54" s="102">
        <f t="shared" si="0"/>
        <v>100</v>
      </c>
    </row>
    <row r="55" spans="1:9" ht="14.25" customHeight="1">
      <c r="A55" s="32">
        <v>39</v>
      </c>
      <c r="B55" s="103" t="s">
        <v>33</v>
      </c>
      <c r="C55" s="100">
        <v>82</v>
      </c>
      <c r="D55" s="101">
        <v>82</v>
      </c>
      <c r="E55" s="102">
        <f t="shared" si="0"/>
        <v>100</v>
      </c>
    </row>
    <row r="56" spans="1:9">
      <c r="A56" s="32">
        <v>40</v>
      </c>
      <c r="B56" s="103" t="s">
        <v>34</v>
      </c>
      <c r="C56" s="100">
        <v>36</v>
      </c>
      <c r="D56" s="101">
        <v>36</v>
      </c>
      <c r="E56" s="102">
        <f t="shared" si="0"/>
        <v>100</v>
      </c>
    </row>
    <row r="57" spans="1:9">
      <c r="A57" s="32">
        <v>41</v>
      </c>
      <c r="B57" s="103" t="s">
        <v>157</v>
      </c>
      <c r="C57" s="100">
        <v>187.41970000000001</v>
      </c>
      <c r="D57" s="108">
        <v>187.41970000000001</v>
      </c>
      <c r="E57" s="102">
        <f t="shared" si="0"/>
        <v>100</v>
      </c>
    </row>
    <row r="58" spans="1:9">
      <c r="A58" s="32">
        <v>42</v>
      </c>
      <c r="B58" s="99" t="s">
        <v>158</v>
      </c>
      <c r="C58" s="100">
        <v>320</v>
      </c>
      <c r="D58" s="101">
        <v>320</v>
      </c>
      <c r="E58" s="102">
        <f t="shared" si="0"/>
        <v>100</v>
      </c>
    </row>
    <row r="59" spans="1:9">
      <c r="A59" s="32">
        <v>43</v>
      </c>
      <c r="B59" s="103" t="s">
        <v>35</v>
      </c>
      <c r="C59" s="100">
        <v>337</v>
      </c>
      <c r="D59" s="101">
        <v>337</v>
      </c>
      <c r="E59" s="109">
        <f t="shared" si="0"/>
        <v>100</v>
      </c>
    </row>
    <row r="60" spans="1:9">
      <c r="A60" s="32">
        <v>44</v>
      </c>
      <c r="B60" s="99" t="s">
        <v>159</v>
      </c>
      <c r="C60" s="100">
        <v>297000</v>
      </c>
      <c r="D60" s="101">
        <v>281912</v>
      </c>
      <c r="E60" s="102">
        <f t="shared" si="0"/>
        <v>94.919865319865309</v>
      </c>
    </row>
    <row r="61" spans="1:9">
      <c r="A61" s="32">
        <v>45</v>
      </c>
      <c r="B61" s="103" t="s">
        <v>160</v>
      </c>
      <c r="C61" s="100">
        <v>2400</v>
      </c>
      <c r="D61" s="101">
        <v>4471</v>
      </c>
      <c r="E61" s="102">
        <f t="shared" si="0"/>
        <v>186.29166666666669</v>
      </c>
    </row>
    <row r="62" spans="1:9" ht="15" customHeight="1">
      <c r="A62" s="32">
        <v>46</v>
      </c>
      <c r="B62" s="103" t="s">
        <v>161</v>
      </c>
      <c r="C62" s="100">
        <v>60</v>
      </c>
      <c r="D62" s="101">
        <v>53</v>
      </c>
      <c r="E62" s="102">
        <f t="shared" si="0"/>
        <v>88.333333333333329</v>
      </c>
      <c r="F62" s="319" t="s">
        <v>226</v>
      </c>
      <c r="G62" s="319"/>
      <c r="H62" s="319"/>
    </row>
    <row r="63" spans="1:9" ht="15" customHeight="1">
      <c r="A63" s="32">
        <v>47</v>
      </c>
      <c r="B63" s="232" t="s">
        <v>233</v>
      </c>
      <c r="C63" s="100">
        <v>126.47</v>
      </c>
      <c r="D63" s="101">
        <v>126.47</v>
      </c>
      <c r="E63" s="102">
        <f t="shared" si="0"/>
        <v>100</v>
      </c>
      <c r="F63" s="319"/>
      <c r="G63" s="319"/>
      <c r="H63" s="319"/>
    </row>
    <row r="64" spans="1:9">
      <c r="A64" s="28"/>
      <c r="C64" s="110"/>
      <c r="D64" s="110"/>
      <c r="F64" s="319"/>
      <c r="G64" s="319"/>
      <c r="H64" s="319"/>
    </row>
    <row r="65" spans="1:4">
      <c r="A65" s="28"/>
    </row>
    <row r="66" spans="1:4">
      <c r="A66" s="28"/>
    </row>
    <row r="72" spans="1:4">
      <c r="D72" s="29"/>
    </row>
    <row r="74" spans="1:4">
      <c r="D74" s="111"/>
    </row>
  </sheetData>
  <mergeCells count="26">
    <mergeCell ref="F62:H64"/>
    <mergeCell ref="C4:D5"/>
    <mergeCell ref="A35:A36"/>
    <mergeCell ref="A38:A39"/>
    <mergeCell ref="B4:B6"/>
    <mergeCell ref="B13:B14"/>
    <mergeCell ref="B15:B16"/>
    <mergeCell ref="B17:B18"/>
    <mergeCell ref="B19:B20"/>
    <mergeCell ref="B22:B23"/>
    <mergeCell ref="B24:B25"/>
    <mergeCell ref="B29:B30"/>
    <mergeCell ref="B32:B33"/>
    <mergeCell ref="B35:B36"/>
    <mergeCell ref="B38:B39"/>
    <mergeCell ref="A19:A20"/>
    <mergeCell ref="A22:A23"/>
    <mergeCell ref="A24:A25"/>
    <mergeCell ref="A29:A30"/>
    <mergeCell ref="A32:A33"/>
    <mergeCell ref="A2:E2"/>
    <mergeCell ref="A4:A6"/>
    <mergeCell ref="A13:A14"/>
    <mergeCell ref="A15:A16"/>
    <mergeCell ref="A17:A18"/>
    <mergeCell ref="E4:E6"/>
  </mergeCells>
  <pageMargins left="0.25" right="0.25" top="0.75" bottom="0.75" header="0.3" footer="0.3"/>
  <pageSetup paperSize="9" scale="80" fitToWidth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31"/>
  <sheetViews>
    <sheetView zoomScale="80" zoomScaleNormal="80" workbookViewId="0">
      <pane xSplit="4" ySplit="3" topLeftCell="E4" activePane="bottomRight" state="frozen"/>
      <selection pane="topRight"/>
      <selection pane="bottomLeft"/>
      <selection pane="bottomRight" activeCell="I7" sqref="I7"/>
    </sheetView>
  </sheetViews>
  <sheetFormatPr defaultColWidth="9.140625" defaultRowHeight="15"/>
  <cols>
    <col min="1" max="1" width="9.7109375" style="36" customWidth="1"/>
    <col min="2" max="2" width="4.85546875" style="36" customWidth="1"/>
    <col min="3" max="3" width="41.42578125" style="37" customWidth="1"/>
    <col min="4" max="4" width="6.42578125" style="37" customWidth="1"/>
    <col min="5" max="7" width="14.7109375" style="38" customWidth="1"/>
    <col min="8" max="8" width="8.42578125" style="38" customWidth="1"/>
    <col min="9" max="9" width="9.7109375" style="38" customWidth="1"/>
    <col min="10" max="16384" width="9.140625" style="37"/>
  </cols>
  <sheetData>
    <row r="1" spans="1:9" ht="95.25" customHeight="1">
      <c r="A1" s="332"/>
      <c r="B1" s="335" t="s">
        <v>1</v>
      </c>
      <c r="C1" s="336" t="s">
        <v>2</v>
      </c>
      <c r="D1" s="337" t="s">
        <v>162</v>
      </c>
      <c r="E1" s="328" t="s">
        <v>163</v>
      </c>
      <c r="F1" s="328"/>
      <c r="G1" s="328"/>
      <c r="H1" s="328"/>
      <c r="I1" s="328"/>
    </row>
    <row r="2" spans="1:9" ht="42.75" customHeight="1">
      <c r="A2" s="333"/>
      <c r="B2" s="335"/>
      <c r="C2" s="336"/>
      <c r="D2" s="337"/>
      <c r="E2" s="329" t="s">
        <v>164</v>
      </c>
      <c r="F2" s="330"/>
      <c r="G2" s="330"/>
      <c r="H2" s="331"/>
      <c r="I2" s="338" t="s">
        <v>165</v>
      </c>
    </row>
    <row r="3" spans="1:9" ht="89.25" customHeight="1">
      <c r="A3" s="334"/>
      <c r="B3" s="335"/>
      <c r="C3" s="336"/>
      <c r="D3" s="39" t="s">
        <v>166</v>
      </c>
      <c r="E3" s="40" t="s">
        <v>167</v>
      </c>
      <c r="F3" s="40" t="s">
        <v>168</v>
      </c>
      <c r="G3" s="40" t="s">
        <v>169</v>
      </c>
      <c r="H3" s="40" t="s">
        <v>170</v>
      </c>
      <c r="I3" s="339"/>
    </row>
    <row r="4" spans="1:9">
      <c r="A4" s="67"/>
      <c r="B4" s="67">
        <v>1</v>
      </c>
      <c r="C4" s="68" t="s">
        <v>20</v>
      </c>
      <c r="D4" s="87">
        <v>20</v>
      </c>
      <c r="E4" s="88">
        <v>1350795.11</v>
      </c>
      <c r="F4" s="225">
        <v>1350795.11</v>
      </c>
      <c r="G4" s="46">
        <f>E4-F4</f>
        <v>0</v>
      </c>
      <c r="H4" s="47">
        <f>F4/E4*100</f>
        <v>100</v>
      </c>
      <c r="I4" s="46">
        <f>E4/F4*100</f>
        <v>100</v>
      </c>
    </row>
    <row r="5" spans="1:9">
      <c r="A5" s="41"/>
      <c r="B5" s="41">
        <v>2</v>
      </c>
      <c r="C5" s="42" t="s">
        <v>21</v>
      </c>
      <c r="D5" s="87">
        <v>20</v>
      </c>
      <c r="E5" s="88">
        <v>1297467.44</v>
      </c>
      <c r="F5" s="225">
        <v>1297467.44</v>
      </c>
      <c r="G5" s="46">
        <f t="shared" ref="G5:G19" si="0">E5-F5</f>
        <v>0</v>
      </c>
      <c r="H5" s="47">
        <f t="shared" ref="H5:H19" si="1">F5/E5*100</f>
        <v>100</v>
      </c>
      <c r="I5" s="46">
        <f t="shared" ref="I5:I19" si="2">E5/F5*100</f>
        <v>100</v>
      </c>
    </row>
    <row r="6" spans="1:9">
      <c r="A6" s="41"/>
      <c r="B6" s="41">
        <v>3</v>
      </c>
      <c r="C6" s="42" t="s">
        <v>22</v>
      </c>
      <c r="D6" s="87">
        <v>20</v>
      </c>
      <c r="E6" s="89">
        <v>2051414.84</v>
      </c>
      <c r="F6" s="225">
        <v>2051414.84</v>
      </c>
      <c r="G6" s="46">
        <f t="shared" si="0"/>
        <v>0</v>
      </c>
      <c r="H6" s="47">
        <f t="shared" si="1"/>
        <v>100</v>
      </c>
      <c r="I6" s="46">
        <f t="shared" si="2"/>
        <v>100</v>
      </c>
    </row>
    <row r="7" spans="1:9">
      <c r="A7" s="41"/>
      <c r="B7" s="41">
        <v>4</v>
      </c>
      <c r="C7" s="42" t="s">
        <v>23</v>
      </c>
      <c r="D7" s="87">
        <v>21</v>
      </c>
      <c r="E7" s="89">
        <v>576723.15</v>
      </c>
      <c r="F7" s="225">
        <v>576605.69999999995</v>
      </c>
      <c r="G7" s="46">
        <f t="shared" si="0"/>
        <v>117.45000000006985</v>
      </c>
      <c r="H7" s="47">
        <f t="shared" si="1"/>
        <v>99.979634942693025</v>
      </c>
      <c r="I7" s="46">
        <f t="shared" si="2"/>
        <v>100.02036920550734</v>
      </c>
    </row>
    <row r="8" spans="1:9">
      <c r="A8" s="41"/>
      <c r="B8" s="41">
        <v>5</v>
      </c>
      <c r="C8" s="42" t="s">
        <v>24</v>
      </c>
      <c r="D8" s="87">
        <v>70</v>
      </c>
      <c r="E8" s="89">
        <v>3564320</v>
      </c>
      <c r="F8" s="225">
        <v>3564320</v>
      </c>
      <c r="G8" s="46">
        <f t="shared" si="0"/>
        <v>0</v>
      </c>
      <c r="H8" s="47">
        <f t="shared" si="1"/>
        <v>100</v>
      </c>
      <c r="I8" s="46">
        <f t="shared" si="2"/>
        <v>100</v>
      </c>
    </row>
    <row r="9" spans="1:9">
      <c r="A9" s="41"/>
      <c r="B9" s="41">
        <v>6</v>
      </c>
      <c r="C9" s="42" t="s">
        <v>25</v>
      </c>
      <c r="D9" s="87">
        <v>110</v>
      </c>
      <c r="E9" s="88">
        <v>4282451.01</v>
      </c>
      <c r="F9" s="225">
        <v>4282451.01</v>
      </c>
      <c r="G9" s="46">
        <f t="shared" si="0"/>
        <v>0</v>
      </c>
      <c r="H9" s="47">
        <f t="shared" si="1"/>
        <v>100</v>
      </c>
      <c r="I9" s="46">
        <f t="shared" si="2"/>
        <v>100</v>
      </c>
    </row>
    <row r="10" spans="1:9">
      <c r="A10" s="41"/>
      <c r="B10" s="90">
        <v>7</v>
      </c>
      <c r="C10" s="42" t="s">
        <v>26</v>
      </c>
      <c r="D10" s="87">
        <v>232</v>
      </c>
      <c r="E10" s="88">
        <v>6858048</v>
      </c>
      <c r="F10" s="225">
        <v>6858048</v>
      </c>
      <c r="G10" s="46">
        <f t="shared" si="0"/>
        <v>0</v>
      </c>
      <c r="H10" s="47">
        <f t="shared" si="1"/>
        <v>100</v>
      </c>
      <c r="I10" s="46">
        <f t="shared" si="2"/>
        <v>100</v>
      </c>
    </row>
    <row r="11" spans="1:9">
      <c r="A11" s="41"/>
      <c r="B11" s="90">
        <v>8</v>
      </c>
      <c r="C11" s="42" t="s">
        <v>27</v>
      </c>
      <c r="D11" s="87">
        <v>350</v>
      </c>
      <c r="E11" s="88">
        <v>7174568.0200000005</v>
      </c>
      <c r="F11" s="225">
        <v>7174568.0199999996</v>
      </c>
      <c r="G11" s="46">
        <f t="shared" si="0"/>
        <v>0</v>
      </c>
      <c r="H11" s="47">
        <f t="shared" si="1"/>
        <v>99.999999999999986</v>
      </c>
      <c r="I11" s="46">
        <f t="shared" si="2"/>
        <v>100.00000000000003</v>
      </c>
    </row>
    <row r="12" spans="1:9" ht="16.5">
      <c r="A12" s="41"/>
      <c r="B12" s="90">
        <v>9</v>
      </c>
      <c r="C12" s="42" t="s">
        <v>28</v>
      </c>
      <c r="D12" s="87">
        <v>80</v>
      </c>
      <c r="E12" s="88">
        <v>2562954.7599999998</v>
      </c>
      <c r="F12" s="226">
        <v>2562954.7599999998</v>
      </c>
      <c r="G12" s="46">
        <f t="shared" si="0"/>
        <v>0</v>
      </c>
      <c r="H12" s="47">
        <f t="shared" si="1"/>
        <v>100</v>
      </c>
      <c r="I12" s="46">
        <f t="shared" si="2"/>
        <v>100</v>
      </c>
    </row>
    <row r="13" spans="1:9">
      <c r="A13" s="41"/>
      <c r="B13" s="90">
        <v>10</v>
      </c>
      <c r="C13" s="42" t="s">
        <v>29</v>
      </c>
      <c r="D13" s="87">
        <v>107</v>
      </c>
      <c r="E13" s="89">
        <v>4873097.0599999996</v>
      </c>
      <c r="F13" s="225">
        <v>4873097.0599999996</v>
      </c>
      <c r="G13" s="46">
        <f t="shared" si="0"/>
        <v>0</v>
      </c>
      <c r="H13" s="47">
        <f t="shared" si="1"/>
        <v>100</v>
      </c>
      <c r="I13" s="46">
        <f t="shared" si="2"/>
        <v>100</v>
      </c>
    </row>
    <row r="14" spans="1:9">
      <c r="A14" s="41"/>
      <c r="B14" s="41">
        <v>11</v>
      </c>
      <c r="C14" s="42" t="s">
        <v>30</v>
      </c>
      <c r="D14" s="87">
        <v>31</v>
      </c>
      <c r="E14" s="89">
        <v>1867000.49</v>
      </c>
      <c r="F14" s="225">
        <v>1867000.49</v>
      </c>
      <c r="G14" s="46">
        <f t="shared" si="0"/>
        <v>0</v>
      </c>
      <c r="H14" s="47">
        <f t="shared" si="1"/>
        <v>100</v>
      </c>
      <c r="I14" s="46">
        <f t="shared" si="2"/>
        <v>100</v>
      </c>
    </row>
    <row r="15" spans="1:9">
      <c r="A15" s="41"/>
      <c r="B15" s="90">
        <v>12</v>
      </c>
      <c r="C15" s="42" t="s">
        <v>31</v>
      </c>
      <c r="D15" s="87">
        <v>41</v>
      </c>
      <c r="E15" s="89">
        <v>2328720.77</v>
      </c>
      <c r="F15" s="225">
        <v>2328720.77</v>
      </c>
      <c r="G15" s="46">
        <f t="shared" si="0"/>
        <v>0</v>
      </c>
      <c r="H15" s="47">
        <f t="shared" si="1"/>
        <v>100</v>
      </c>
      <c r="I15" s="46">
        <f t="shared" si="2"/>
        <v>100</v>
      </c>
    </row>
    <row r="16" spans="1:9">
      <c r="A16" s="41"/>
      <c r="B16" s="90">
        <v>13</v>
      </c>
      <c r="C16" s="42" t="s">
        <v>32</v>
      </c>
      <c r="D16" s="87">
        <v>67</v>
      </c>
      <c r="E16" s="89">
        <v>3474580.79</v>
      </c>
      <c r="F16" s="225">
        <v>3474580.79</v>
      </c>
      <c r="G16" s="46">
        <f t="shared" si="0"/>
        <v>0</v>
      </c>
      <c r="H16" s="47">
        <f t="shared" si="1"/>
        <v>100</v>
      </c>
      <c r="I16" s="46">
        <f t="shared" si="2"/>
        <v>100</v>
      </c>
    </row>
    <row r="17" spans="1:9">
      <c r="A17" s="41"/>
      <c r="B17" s="41">
        <v>14</v>
      </c>
      <c r="C17" s="42" t="s">
        <v>33</v>
      </c>
      <c r="D17" s="87">
        <v>82</v>
      </c>
      <c r="E17" s="89">
        <v>3795410.43</v>
      </c>
      <c r="F17" s="225">
        <v>3795307.21</v>
      </c>
      <c r="G17" s="46">
        <f t="shared" si="0"/>
        <v>103.22000000020489</v>
      </c>
      <c r="H17" s="47">
        <f t="shared" si="1"/>
        <v>99.99728039952717</v>
      </c>
      <c r="I17" s="46">
        <f t="shared" si="2"/>
        <v>100.0027196744371</v>
      </c>
    </row>
    <row r="18" spans="1:9">
      <c r="A18" s="41"/>
      <c r="B18" s="41">
        <v>15</v>
      </c>
      <c r="C18" s="42" t="s">
        <v>34</v>
      </c>
      <c r="D18" s="87">
        <v>32</v>
      </c>
      <c r="E18" s="88">
        <v>2101129.7400000002</v>
      </c>
      <c r="F18" s="225">
        <v>2101129.7400000002</v>
      </c>
      <c r="G18" s="46">
        <f t="shared" si="0"/>
        <v>0</v>
      </c>
      <c r="H18" s="47">
        <f t="shared" si="1"/>
        <v>100</v>
      </c>
      <c r="I18" s="46">
        <f t="shared" si="2"/>
        <v>100</v>
      </c>
    </row>
    <row r="19" spans="1:9">
      <c r="A19" s="41"/>
      <c r="B19" s="41">
        <v>16</v>
      </c>
      <c r="C19" s="42" t="s">
        <v>35</v>
      </c>
      <c r="D19" s="87">
        <v>337</v>
      </c>
      <c r="E19" s="88">
        <v>7084569.9899999993</v>
      </c>
      <c r="F19" s="225">
        <v>7084569.9900000002</v>
      </c>
      <c r="G19" s="46">
        <f t="shared" si="0"/>
        <v>0</v>
      </c>
      <c r="H19" s="47">
        <f t="shared" si="1"/>
        <v>100.00000000000003</v>
      </c>
      <c r="I19" s="46">
        <f t="shared" si="2"/>
        <v>99.999999999999986</v>
      </c>
    </row>
    <row r="20" spans="1:9">
      <c r="C20" s="58"/>
      <c r="D20" s="63"/>
    </row>
    <row r="21" spans="1:9">
      <c r="C21" s="58"/>
      <c r="D21" s="63"/>
      <c r="F21" s="38">
        <f>SUM(F4:F19)</f>
        <v>55243030.930000015</v>
      </c>
    </row>
    <row r="22" spans="1:9">
      <c r="C22" s="58"/>
      <c r="D22" s="63"/>
    </row>
    <row r="23" spans="1:9">
      <c r="A23" s="37"/>
      <c r="B23" s="37"/>
      <c r="C23" s="58"/>
      <c r="D23" s="59"/>
    </row>
    <row r="24" spans="1:9">
      <c r="A24" s="37"/>
      <c r="B24" s="37"/>
      <c r="C24" s="58"/>
      <c r="D24" s="59"/>
    </row>
    <row r="25" spans="1:9">
      <c r="A25" s="37"/>
      <c r="B25" s="37"/>
      <c r="D25" s="59"/>
    </row>
    <row r="26" spans="1:9">
      <c r="A26" s="37"/>
      <c r="B26" s="37"/>
      <c r="C26" s="65"/>
    </row>
    <row r="27" spans="1:9">
      <c r="A27" s="37"/>
      <c r="B27" s="37"/>
      <c r="C27" s="65"/>
    </row>
    <row r="29" spans="1:9">
      <c r="A29" s="37"/>
      <c r="B29" s="37"/>
      <c r="C29" s="65"/>
    </row>
    <row r="30" spans="1:9">
      <c r="A30" s="37"/>
      <c r="B30" s="37"/>
      <c r="C30" s="58"/>
    </row>
    <row r="31" spans="1:9">
      <c r="A31" s="37"/>
      <c r="B31" s="37"/>
      <c r="C31" s="65"/>
    </row>
  </sheetData>
  <mergeCells count="7">
    <mergeCell ref="E1:I1"/>
    <mergeCell ref="E2:H2"/>
    <mergeCell ref="A1:A3"/>
    <mergeCell ref="B1:B3"/>
    <mergeCell ref="C1:C3"/>
    <mergeCell ref="D1:D2"/>
    <mergeCell ref="I2:I3"/>
  </mergeCells>
  <pageMargins left="0.25" right="0.25" top="0.75" bottom="0.75" header="0.3" footer="0.3"/>
  <pageSetup paperSize="9" scale="105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1"/>
  <sheetViews>
    <sheetView zoomScale="80" zoomScaleNormal="80" workbookViewId="0">
      <pane xSplit="3" ySplit="3" topLeftCell="D4" activePane="bottomRight" state="frozen"/>
      <selection pane="topRight"/>
      <selection pane="bottomLeft"/>
      <selection pane="bottomRight" activeCell="E13" sqref="E13"/>
    </sheetView>
  </sheetViews>
  <sheetFormatPr defaultColWidth="9.140625" defaultRowHeight="15"/>
  <cols>
    <col min="1" max="1" width="9.7109375" style="36" customWidth="1"/>
    <col min="2" max="2" width="41.42578125" style="37" customWidth="1"/>
    <col min="3" max="3" width="6.42578125" style="37" customWidth="1"/>
    <col min="4" max="6" width="14.7109375" style="38" customWidth="1"/>
    <col min="7" max="7" width="8.42578125" style="38" customWidth="1"/>
    <col min="8" max="8" width="7.5703125" style="38" customWidth="1"/>
    <col min="9" max="16384" width="9.140625" style="37"/>
  </cols>
  <sheetData>
    <row r="1" spans="1:8" ht="60.75" customHeight="1">
      <c r="A1" s="335" t="s">
        <v>171</v>
      </c>
      <c r="B1" s="336" t="s">
        <v>2</v>
      </c>
      <c r="C1" s="337" t="s">
        <v>162</v>
      </c>
      <c r="D1" s="340" t="s">
        <v>172</v>
      </c>
      <c r="E1" s="341"/>
      <c r="F1" s="341"/>
      <c r="G1" s="341"/>
      <c r="H1" s="341"/>
    </row>
    <row r="2" spans="1:8" ht="23.25" customHeight="1">
      <c r="A2" s="335"/>
      <c r="B2" s="336"/>
      <c r="C2" s="337"/>
      <c r="D2" s="329" t="s">
        <v>164</v>
      </c>
      <c r="E2" s="330"/>
      <c r="F2" s="330"/>
      <c r="G2" s="331"/>
      <c r="H2" s="343" t="s">
        <v>165</v>
      </c>
    </row>
    <row r="3" spans="1:8" ht="80.25" customHeight="1">
      <c r="A3" s="335"/>
      <c r="B3" s="336"/>
      <c r="C3" s="39" t="s">
        <v>166</v>
      </c>
      <c r="D3" s="40" t="s">
        <v>167</v>
      </c>
      <c r="E3" s="40" t="s">
        <v>168</v>
      </c>
      <c r="F3" s="40" t="s">
        <v>169</v>
      </c>
      <c r="G3" s="40" t="s">
        <v>170</v>
      </c>
      <c r="H3" s="344"/>
    </row>
    <row r="4" spans="1:8">
      <c r="A4" s="67">
        <v>1</v>
      </c>
      <c r="B4" s="84" t="s">
        <v>61</v>
      </c>
      <c r="C4" s="81" t="s">
        <v>230</v>
      </c>
      <c r="D4" s="83">
        <v>0</v>
      </c>
      <c r="E4" s="227">
        <v>0</v>
      </c>
      <c r="F4" s="46">
        <v>0</v>
      </c>
      <c r="G4" s="47">
        <v>100</v>
      </c>
      <c r="H4" s="46">
        <v>100</v>
      </c>
    </row>
    <row r="5" spans="1:8">
      <c r="A5" s="41">
        <v>2</v>
      </c>
      <c r="B5" s="84" t="s">
        <v>62</v>
      </c>
      <c r="C5" s="81" t="s">
        <v>173</v>
      </c>
      <c r="D5" s="83">
        <v>286836.01</v>
      </c>
      <c r="E5" s="227">
        <v>286836.01</v>
      </c>
      <c r="F5" s="46">
        <f t="shared" ref="F5:F13" si="0">D5-E5</f>
        <v>0</v>
      </c>
      <c r="G5" s="47">
        <f t="shared" ref="G5:G13" si="1">E5/D5*100</f>
        <v>100</v>
      </c>
      <c r="H5" s="46">
        <f t="shared" ref="H5:H13" si="2">D5/E5*100</f>
        <v>100</v>
      </c>
    </row>
    <row r="6" spans="1:8">
      <c r="A6" s="41">
        <v>3</v>
      </c>
      <c r="B6" s="85" t="s">
        <v>63</v>
      </c>
      <c r="C6" s="81" t="s">
        <v>231</v>
      </c>
      <c r="D6" s="83">
        <v>321031.95</v>
      </c>
      <c r="E6" s="228">
        <v>321031.95</v>
      </c>
      <c r="F6" s="46">
        <f t="shared" si="0"/>
        <v>0</v>
      </c>
      <c r="G6" s="47">
        <f t="shared" si="1"/>
        <v>100</v>
      </c>
      <c r="H6" s="46">
        <f t="shared" si="2"/>
        <v>100</v>
      </c>
    </row>
    <row r="7" spans="1:8">
      <c r="A7" s="67">
        <v>4</v>
      </c>
      <c r="B7" s="85" t="s">
        <v>64</v>
      </c>
      <c r="C7" s="81" t="s">
        <v>174</v>
      </c>
      <c r="D7" s="83">
        <v>286836.01</v>
      </c>
      <c r="E7" s="228">
        <v>286836.01</v>
      </c>
      <c r="F7" s="46">
        <f t="shared" si="0"/>
        <v>0</v>
      </c>
      <c r="G7" s="47">
        <f t="shared" si="1"/>
        <v>100</v>
      </c>
      <c r="H7" s="46">
        <f t="shared" si="2"/>
        <v>100</v>
      </c>
    </row>
    <row r="8" spans="1:8">
      <c r="A8" s="41">
        <v>5</v>
      </c>
      <c r="B8" s="85" t="s">
        <v>66</v>
      </c>
      <c r="C8" s="81" t="s">
        <v>175</v>
      </c>
      <c r="D8" s="83">
        <v>0</v>
      </c>
      <c r="E8" s="227">
        <v>0</v>
      </c>
      <c r="F8" s="46">
        <f t="shared" si="0"/>
        <v>0</v>
      </c>
      <c r="G8" s="47">
        <v>100</v>
      </c>
      <c r="H8" s="46">
        <v>100</v>
      </c>
    </row>
    <row r="9" spans="1:8">
      <c r="A9" s="41">
        <v>6</v>
      </c>
      <c r="B9" s="86" t="s">
        <v>67</v>
      </c>
      <c r="C9" s="81" t="s">
        <v>229</v>
      </c>
      <c r="D9" s="83">
        <v>39122</v>
      </c>
      <c r="E9" s="227">
        <v>39122</v>
      </c>
      <c r="F9" s="46">
        <f t="shared" si="0"/>
        <v>0</v>
      </c>
      <c r="G9" s="47">
        <f t="shared" si="1"/>
        <v>100</v>
      </c>
      <c r="H9" s="46">
        <f t="shared" si="2"/>
        <v>100</v>
      </c>
    </row>
    <row r="10" spans="1:8">
      <c r="A10" s="67">
        <v>7</v>
      </c>
      <c r="B10" s="85" t="s">
        <v>71</v>
      </c>
      <c r="C10" s="81" t="s">
        <v>173</v>
      </c>
      <c r="D10" s="83">
        <v>235492.22</v>
      </c>
      <c r="E10" s="228">
        <v>235492.22</v>
      </c>
      <c r="F10" s="46">
        <f t="shared" si="0"/>
        <v>0</v>
      </c>
      <c r="G10" s="47">
        <f t="shared" si="1"/>
        <v>100</v>
      </c>
      <c r="H10" s="46">
        <f t="shared" si="2"/>
        <v>100</v>
      </c>
    </row>
    <row r="11" spans="1:8">
      <c r="A11" s="41">
        <v>8</v>
      </c>
      <c r="B11" s="85" t="s">
        <v>74</v>
      </c>
      <c r="C11" s="81" t="s">
        <v>228</v>
      </c>
      <c r="D11" s="83">
        <v>0</v>
      </c>
      <c r="E11" s="228">
        <v>0</v>
      </c>
      <c r="F11" s="46">
        <f t="shared" si="0"/>
        <v>0</v>
      </c>
      <c r="G11" s="47">
        <v>100</v>
      </c>
      <c r="H11" s="46">
        <v>100</v>
      </c>
    </row>
    <row r="12" spans="1:8">
      <c r="A12" s="41">
        <v>9</v>
      </c>
      <c r="B12" s="85" t="s">
        <v>76</v>
      </c>
      <c r="C12" s="81" t="s">
        <v>176</v>
      </c>
      <c r="D12" s="83">
        <v>887914.59</v>
      </c>
      <c r="E12" s="228">
        <v>887914.59</v>
      </c>
      <c r="F12" s="46">
        <f t="shared" si="0"/>
        <v>0</v>
      </c>
      <c r="G12" s="47">
        <f t="shared" si="1"/>
        <v>100</v>
      </c>
      <c r="H12" s="46">
        <f t="shared" si="2"/>
        <v>100</v>
      </c>
    </row>
    <row r="13" spans="1:8">
      <c r="A13" s="67">
        <v>10</v>
      </c>
      <c r="B13" s="85" t="s">
        <v>78</v>
      </c>
      <c r="C13" s="81" t="s">
        <v>177</v>
      </c>
      <c r="D13" s="83">
        <v>235423.46</v>
      </c>
      <c r="E13" s="228">
        <v>235423.46</v>
      </c>
      <c r="F13" s="46">
        <f t="shared" si="0"/>
        <v>0</v>
      </c>
      <c r="G13" s="47">
        <f t="shared" si="1"/>
        <v>100</v>
      </c>
      <c r="H13" s="46">
        <f t="shared" si="2"/>
        <v>100</v>
      </c>
    </row>
    <row r="14" spans="1:8" s="35" customFormat="1">
      <c r="A14" s="51"/>
      <c r="C14" s="75"/>
      <c r="D14" s="56"/>
      <c r="E14" s="56"/>
      <c r="F14" s="56"/>
      <c r="G14" s="56"/>
      <c r="H14" s="56"/>
    </row>
    <row r="15" spans="1:8" s="35" customFormat="1">
      <c r="A15" s="51"/>
      <c r="C15" s="53"/>
      <c r="D15" s="56"/>
      <c r="E15" s="56"/>
      <c r="F15" s="56"/>
      <c r="G15" s="56"/>
      <c r="H15" s="56"/>
    </row>
    <row r="16" spans="1:8" s="35" customFormat="1">
      <c r="A16" s="51"/>
      <c r="B16" s="52"/>
      <c r="C16" s="53"/>
      <c r="D16" s="54"/>
      <c r="E16" s="54"/>
      <c r="F16" s="54"/>
      <c r="G16" s="54"/>
      <c r="H16" s="54"/>
    </row>
    <row r="17" spans="1:8" s="35" customFormat="1" ht="105" customHeight="1">
      <c r="A17" s="342" t="s">
        <v>178</v>
      </c>
      <c r="B17" s="342"/>
      <c r="C17" s="53"/>
      <c r="D17" s="54"/>
      <c r="E17" s="54"/>
      <c r="F17" s="54"/>
      <c r="G17" s="54"/>
      <c r="H17" s="54"/>
    </row>
    <row r="18" spans="1:8" s="35" customFormat="1" ht="12.75" customHeight="1">
      <c r="A18" s="51"/>
      <c r="B18" s="52"/>
      <c r="C18" s="57"/>
      <c r="D18" s="54"/>
      <c r="E18" s="54"/>
      <c r="F18" s="54"/>
      <c r="G18" s="54"/>
      <c r="H18" s="54"/>
    </row>
    <row r="19" spans="1:8">
      <c r="B19" s="58"/>
      <c r="C19" s="59"/>
    </row>
    <row r="20" spans="1:8">
      <c r="B20" s="58"/>
      <c r="C20" s="63"/>
    </row>
    <row r="21" spans="1:8">
      <c r="B21" s="58"/>
      <c r="C21" s="63"/>
    </row>
    <row r="22" spans="1:8">
      <c r="B22" s="58"/>
      <c r="C22" s="63"/>
    </row>
    <row r="23" spans="1:8">
      <c r="A23" s="37"/>
      <c r="B23" s="58"/>
      <c r="C23" s="59"/>
    </row>
    <row r="24" spans="1:8">
      <c r="A24" s="37"/>
      <c r="B24" s="58"/>
      <c r="C24" s="59"/>
    </row>
    <row r="25" spans="1:8">
      <c r="A25" s="37"/>
      <c r="C25" s="59"/>
    </row>
    <row r="26" spans="1:8">
      <c r="A26" s="37"/>
      <c r="B26" s="65"/>
    </row>
    <row r="27" spans="1:8">
      <c r="A27" s="37"/>
      <c r="B27" s="65"/>
    </row>
    <row r="29" spans="1:8">
      <c r="A29" s="37"/>
      <c r="B29" s="65"/>
    </row>
    <row r="30" spans="1:8">
      <c r="A30" s="37"/>
      <c r="B30" s="58"/>
    </row>
    <row r="31" spans="1:8">
      <c r="A31" s="37"/>
      <c r="B31" s="65"/>
    </row>
  </sheetData>
  <mergeCells count="7">
    <mergeCell ref="D1:H1"/>
    <mergeCell ref="D2:G2"/>
    <mergeCell ref="A17:B17"/>
    <mergeCell ref="A1:A3"/>
    <mergeCell ref="B1:B3"/>
    <mergeCell ref="C1:C2"/>
    <mergeCell ref="H2:H3"/>
  </mergeCells>
  <pageMargins left="0.25" right="0.25" top="0.75" bottom="0.75" header="0.3" footer="0.3"/>
  <pageSetup paperSize="9" scale="105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S47"/>
  <sheetViews>
    <sheetView tabSelected="1" workbookViewId="0">
      <pane xSplit="3" ySplit="3" topLeftCell="D22" activePane="bottomRight" state="frozen"/>
      <selection pane="topRight"/>
      <selection pane="bottomLeft"/>
      <selection pane="bottomRight" activeCell="G28" sqref="G28"/>
    </sheetView>
  </sheetViews>
  <sheetFormatPr defaultColWidth="9.140625" defaultRowHeight="15"/>
  <cols>
    <col min="1" max="1" width="9.7109375" style="36" customWidth="1"/>
    <col min="2" max="2" width="41.42578125" style="37" customWidth="1"/>
    <col min="3" max="3" width="6.42578125" style="37" customWidth="1"/>
    <col min="4" max="6" width="14.7109375" style="38" customWidth="1"/>
    <col min="7" max="7" width="8.42578125" style="38" customWidth="1"/>
    <col min="8" max="8" width="9.5703125" style="38" customWidth="1"/>
    <col min="9" max="9" width="5.5703125" style="38" customWidth="1"/>
    <col min="10" max="10" width="11" style="37" customWidth="1"/>
    <col min="11" max="11" width="12" style="37" customWidth="1"/>
    <col min="12" max="12" width="11.85546875" style="37" customWidth="1"/>
    <col min="13" max="14" width="9.140625" style="37"/>
    <col min="15" max="15" width="13.7109375" style="37" customWidth="1"/>
    <col min="16" max="16" width="13.42578125" style="37" customWidth="1"/>
    <col min="17" max="17" width="11.85546875" style="37" customWidth="1"/>
    <col min="18" max="16384" width="9.140625" style="37"/>
  </cols>
  <sheetData>
    <row r="1" spans="1:19" ht="92.25" customHeight="1">
      <c r="A1" s="335" t="s">
        <v>179</v>
      </c>
      <c r="B1" s="336" t="s">
        <v>2</v>
      </c>
      <c r="C1" s="337" t="s">
        <v>162</v>
      </c>
      <c r="D1" s="340" t="s">
        <v>163</v>
      </c>
      <c r="E1" s="341"/>
      <c r="F1" s="341"/>
      <c r="G1" s="341"/>
      <c r="H1" s="346"/>
      <c r="I1" s="337" t="s">
        <v>162</v>
      </c>
      <c r="J1" s="328" t="s">
        <v>172</v>
      </c>
      <c r="K1" s="328"/>
      <c r="L1" s="328"/>
      <c r="M1" s="328"/>
      <c r="N1" s="328"/>
      <c r="O1" s="345" t="s">
        <v>180</v>
      </c>
      <c r="P1" s="345"/>
      <c r="Q1" s="345"/>
      <c r="R1" s="345"/>
      <c r="S1" s="345"/>
    </row>
    <row r="2" spans="1:19" ht="42.75" customHeight="1">
      <c r="A2" s="335"/>
      <c r="B2" s="336"/>
      <c r="C2" s="337"/>
      <c r="D2" s="329" t="s">
        <v>164</v>
      </c>
      <c r="E2" s="330"/>
      <c r="F2" s="330"/>
      <c r="G2" s="331"/>
      <c r="H2" s="343" t="s">
        <v>165</v>
      </c>
      <c r="I2" s="337"/>
      <c r="J2" s="329" t="s">
        <v>164</v>
      </c>
      <c r="K2" s="330"/>
      <c r="L2" s="330"/>
      <c r="M2" s="331"/>
      <c r="N2" s="343" t="s">
        <v>165</v>
      </c>
      <c r="O2" s="329" t="s">
        <v>181</v>
      </c>
      <c r="P2" s="330"/>
      <c r="Q2" s="330"/>
      <c r="R2" s="331"/>
      <c r="S2" s="343" t="s">
        <v>165</v>
      </c>
    </row>
    <row r="3" spans="1:19" ht="89.25" customHeight="1">
      <c r="A3" s="335"/>
      <c r="B3" s="336"/>
      <c r="C3" s="39" t="s">
        <v>166</v>
      </c>
      <c r="D3" s="40" t="s">
        <v>167</v>
      </c>
      <c r="E3" s="40" t="s">
        <v>168</v>
      </c>
      <c r="F3" s="40" t="s">
        <v>227</v>
      </c>
      <c r="G3" s="40" t="s">
        <v>170</v>
      </c>
      <c r="H3" s="344"/>
      <c r="I3" s="39" t="s">
        <v>166</v>
      </c>
      <c r="J3" s="40" t="s">
        <v>167</v>
      </c>
      <c r="K3" s="40" t="s">
        <v>168</v>
      </c>
      <c r="L3" s="40" t="s">
        <v>169</v>
      </c>
      <c r="M3" s="40" t="s">
        <v>170</v>
      </c>
      <c r="N3" s="344"/>
      <c r="O3" s="40" t="s">
        <v>167</v>
      </c>
      <c r="P3" s="40" t="s">
        <v>168</v>
      </c>
      <c r="Q3" s="40" t="s">
        <v>169</v>
      </c>
      <c r="R3" s="40" t="s">
        <v>170</v>
      </c>
      <c r="S3" s="344"/>
    </row>
    <row r="4" spans="1:19">
      <c r="A4" s="67">
        <v>1</v>
      </c>
      <c r="B4" s="68" t="s">
        <v>54</v>
      </c>
      <c r="C4" s="69">
        <v>64</v>
      </c>
      <c r="D4" s="225">
        <v>3124254.87</v>
      </c>
      <c r="E4" s="225">
        <v>3124254.87</v>
      </c>
      <c r="F4" s="46">
        <f t="shared" ref="F4:F29" si="0">D4-E4</f>
        <v>0</v>
      </c>
      <c r="G4" s="47">
        <f t="shared" ref="G4:G29" si="1">E4/D4*100</f>
        <v>100</v>
      </c>
      <c r="H4" s="46">
        <f t="shared" ref="H4:H29" si="2">D4/E4*100</f>
        <v>100</v>
      </c>
      <c r="I4" s="46"/>
      <c r="J4" s="76"/>
      <c r="K4" s="77"/>
      <c r="L4" s="78"/>
      <c r="M4" s="78"/>
      <c r="N4" s="78"/>
      <c r="O4" s="79">
        <f>D4+J4</f>
        <v>3124254.87</v>
      </c>
      <c r="P4" s="80">
        <f>E4+K4</f>
        <v>3124254.87</v>
      </c>
      <c r="Q4" s="78">
        <f>O4-P4</f>
        <v>0</v>
      </c>
      <c r="R4" s="78">
        <f>P4/O4*100</f>
        <v>100</v>
      </c>
      <c r="S4" s="78">
        <f>O4/P4*100</f>
        <v>100</v>
      </c>
    </row>
    <row r="5" spans="1:19">
      <c r="A5" s="41">
        <v>2</v>
      </c>
      <c r="B5" s="42" t="s">
        <v>56</v>
      </c>
      <c r="C5" s="69">
        <v>50</v>
      </c>
      <c r="D5" s="225">
        <v>1826077.06</v>
      </c>
      <c r="E5" s="225">
        <v>1826077.06</v>
      </c>
      <c r="F5" s="46">
        <f t="shared" si="0"/>
        <v>0</v>
      </c>
      <c r="G5" s="47">
        <f t="shared" si="1"/>
        <v>100</v>
      </c>
      <c r="H5" s="46">
        <f t="shared" si="2"/>
        <v>100</v>
      </c>
      <c r="I5" s="46"/>
      <c r="J5" s="76"/>
      <c r="K5" s="77"/>
      <c r="L5" s="78"/>
      <c r="M5" s="78"/>
      <c r="N5" s="78"/>
      <c r="O5" s="79">
        <f t="shared" ref="O5:O29" si="3">D5+J5</f>
        <v>1826077.06</v>
      </c>
      <c r="P5" s="80">
        <f t="shared" ref="P5:P29" si="4">E5+K5</f>
        <v>1826077.06</v>
      </c>
      <c r="Q5" s="78">
        <f t="shared" ref="Q5:Q29" si="5">O5-P5</f>
        <v>0</v>
      </c>
      <c r="R5" s="78">
        <f t="shared" ref="R5:R29" si="6">P5/O5*100</f>
        <v>100</v>
      </c>
      <c r="S5" s="78">
        <f t="shared" ref="S5:S29" si="7">O5/P5*100</f>
        <v>100</v>
      </c>
    </row>
    <row r="6" spans="1:19">
      <c r="A6" s="41">
        <v>3</v>
      </c>
      <c r="B6" s="42" t="s">
        <v>57</v>
      </c>
      <c r="C6" s="69">
        <v>110</v>
      </c>
      <c r="D6" s="44">
        <v>2498047.98</v>
      </c>
      <c r="E6" s="225">
        <v>2498047.98</v>
      </c>
      <c r="F6" s="46">
        <f t="shared" si="0"/>
        <v>0</v>
      </c>
      <c r="G6" s="47">
        <f t="shared" si="1"/>
        <v>100</v>
      </c>
      <c r="H6" s="46">
        <f t="shared" si="2"/>
        <v>100</v>
      </c>
      <c r="I6" s="46"/>
      <c r="J6" s="76"/>
      <c r="K6" s="77"/>
      <c r="L6" s="78"/>
      <c r="M6" s="78"/>
      <c r="N6" s="78"/>
      <c r="O6" s="79">
        <f t="shared" si="3"/>
        <v>2498047.98</v>
      </c>
      <c r="P6" s="80">
        <f t="shared" si="4"/>
        <v>2498047.98</v>
      </c>
      <c r="Q6" s="78">
        <f t="shared" si="5"/>
        <v>0</v>
      </c>
      <c r="R6" s="78">
        <f t="shared" si="6"/>
        <v>100</v>
      </c>
      <c r="S6" s="78">
        <f t="shared" si="7"/>
        <v>100</v>
      </c>
    </row>
    <row r="7" spans="1:19">
      <c r="A7" s="41">
        <v>4</v>
      </c>
      <c r="B7" s="42" t="s">
        <v>58</v>
      </c>
      <c r="C7" s="69">
        <v>69</v>
      </c>
      <c r="D7" s="44">
        <v>2078750.01</v>
      </c>
      <c r="E7" s="225">
        <v>2078750.01</v>
      </c>
      <c r="F7" s="46">
        <f t="shared" si="0"/>
        <v>0</v>
      </c>
      <c r="G7" s="47">
        <f t="shared" si="1"/>
        <v>100</v>
      </c>
      <c r="H7" s="46">
        <f t="shared" si="2"/>
        <v>100</v>
      </c>
      <c r="I7" s="46"/>
      <c r="J7" s="76"/>
      <c r="K7" s="77"/>
      <c r="L7" s="78"/>
      <c r="M7" s="78"/>
      <c r="N7" s="78"/>
      <c r="O7" s="79">
        <f t="shared" si="3"/>
        <v>2078750.01</v>
      </c>
      <c r="P7" s="80">
        <f t="shared" si="4"/>
        <v>2078750.01</v>
      </c>
      <c r="Q7" s="78">
        <f t="shared" si="5"/>
        <v>0</v>
      </c>
      <c r="R7" s="78">
        <f t="shared" si="6"/>
        <v>100</v>
      </c>
      <c r="S7" s="78">
        <f t="shared" si="7"/>
        <v>100</v>
      </c>
    </row>
    <row r="8" spans="1:19">
      <c r="A8" s="41">
        <v>5</v>
      </c>
      <c r="B8" s="42" t="s">
        <v>155</v>
      </c>
      <c r="C8" s="70">
        <v>35</v>
      </c>
      <c r="D8" s="44">
        <v>265884.75</v>
      </c>
      <c r="E8" s="225">
        <v>265884.75</v>
      </c>
      <c r="F8" s="46">
        <f t="shared" si="0"/>
        <v>0</v>
      </c>
      <c r="G8" s="47">
        <f t="shared" si="1"/>
        <v>100</v>
      </c>
      <c r="H8" s="46">
        <f t="shared" si="2"/>
        <v>100</v>
      </c>
      <c r="I8" s="46"/>
      <c r="J8" s="76"/>
      <c r="K8" s="77"/>
      <c r="L8" s="78"/>
      <c r="M8" s="78"/>
      <c r="N8" s="78"/>
      <c r="O8" s="79">
        <f t="shared" si="3"/>
        <v>265884.75</v>
      </c>
      <c r="P8" s="80">
        <f t="shared" si="4"/>
        <v>265884.75</v>
      </c>
      <c r="Q8" s="78">
        <f t="shared" si="5"/>
        <v>0</v>
      </c>
      <c r="R8" s="78">
        <f t="shared" si="6"/>
        <v>100</v>
      </c>
      <c r="S8" s="78">
        <f t="shared" si="7"/>
        <v>100</v>
      </c>
    </row>
    <row r="9" spans="1:19">
      <c r="A9" s="41">
        <v>6</v>
      </c>
      <c r="B9" s="42" t="s">
        <v>60</v>
      </c>
      <c r="C9" s="70">
        <v>204</v>
      </c>
      <c r="D9" s="44">
        <v>3157345.95</v>
      </c>
      <c r="E9" s="225">
        <v>3157345.95</v>
      </c>
      <c r="F9" s="46">
        <f t="shared" si="0"/>
        <v>0</v>
      </c>
      <c r="G9" s="47">
        <f t="shared" si="1"/>
        <v>100</v>
      </c>
      <c r="H9" s="46">
        <f t="shared" si="2"/>
        <v>100</v>
      </c>
      <c r="I9" s="46"/>
      <c r="J9" s="76"/>
      <c r="K9" s="77"/>
      <c r="L9" s="78"/>
      <c r="M9" s="78"/>
      <c r="N9" s="78"/>
      <c r="O9" s="79">
        <f t="shared" si="3"/>
        <v>3157345.95</v>
      </c>
      <c r="P9" s="80">
        <f t="shared" si="4"/>
        <v>3157345.95</v>
      </c>
      <c r="Q9" s="78">
        <f t="shared" si="5"/>
        <v>0</v>
      </c>
      <c r="R9" s="78">
        <f t="shared" si="6"/>
        <v>100</v>
      </c>
      <c r="S9" s="78">
        <f t="shared" si="7"/>
        <v>100</v>
      </c>
    </row>
    <row r="10" spans="1:19">
      <c r="A10" s="48">
        <v>7</v>
      </c>
      <c r="B10" s="71" t="s">
        <v>61</v>
      </c>
      <c r="C10" s="70">
        <v>60</v>
      </c>
      <c r="D10" s="44">
        <v>1429840.06</v>
      </c>
      <c r="E10" s="225">
        <v>1429840.06</v>
      </c>
      <c r="F10" s="46">
        <f t="shared" si="0"/>
        <v>0</v>
      </c>
      <c r="G10" s="47">
        <f t="shared" si="1"/>
        <v>100</v>
      </c>
      <c r="H10" s="46">
        <f t="shared" si="2"/>
        <v>100</v>
      </c>
      <c r="I10" s="81" t="s">
        <v>230</v>
      </c>
      <c r="J10" s="76">
        <v>0</v>
      </c>
      <c r="K10" s="77">
        <v>0</v>
      </c>
      <c r="L10" s="78">
        <v>0</v>
      </c>
      <c r="M10" s="78">
        <v>100</v>
      </c>
      <c r="N10" s="78">
        <v>100</v>
      </c>
      <c r="O10" s="79">
        <f t="shared" si="3"/>
        <v>1429840.06</v>
      </c>
      <c r="P10" s="80">
        <f t="shared" si="4"/>
        <v>1429840.06</v>
      </c>
      <c r="Q10" s="78">
        <f t="shared" si="5"/>
        <v>0</v>
      </c>
      <c r="R10" s="78">
        <f t="shared" si="6"/>
        <v>100</v>
      </c>
      <c r="S10" s="78">
        <f t="shared" si="7"/>
        <v>100</v>
      </c>
    </row>
    <row r="11" spans="1:19">
      <c r="A11" s="48">
        <v>8</v>
      </c>
      <c r="B11" s="71" t="s">
        <v>62</v>
      </c>
      <c r="C11" s="70">
        <v>30</v>
      </c>
      <c r="D11" s="44">
        <v>2104911.71</v>
      </c>
      <c r="E11" s="46">
        <v>2104911.71</v>
      </c>
      <c r="F11" s="46">
        <f t="shared" si="0"/>
        <v>0</v>
      </c>
      <c r="G11" s="47">
        <f t="shared" si="1"/>
        <v>100</v>
      </c>
      <c r="H11" s="46">
        <f t="shared" si="2"/>
        <v>100</v>
      </c>
      <c r="I11" s="81" t="s">
        <v>174</v>
      </c>
      <c r="J11" s="82">
        <v>286836.01</v>
      </c>
      <c r="K11" s="45">
        <v>286836.01</v>
      </c>
      <c r="L11" s="46">
        <f t="shared" ref="L11:L13" si="8">J11-K11</f>
        <v>0</v>
      </c>
      <c r="M11" s="47">
        <f t="shared" ref="M11:M13" si="9">K11/J11*100</f>
        <v>100</v>
      </c>
      <c r="N11" s="46">
        <f t="shared" ref="N11:N13" si="10">J11/K11*100</f>
        <v>100</v>
      </c>
      <c r="O11" s="79">
        <f t="shared" si="3"/>
        <v>2391747.7199999997</v>
      </c>
      <c r="P11" s="80">
        <f t="shared" si="4"/>
        <v>2391747.7199999997</v>
      </c>
      <c r="Q11" s="78">
        <f t="shared" si="5"/>
        <v>0</v>
      </c>
      <c r="R11" s="78">
        <f t="shared" si="6"/>
        <v>100</v>
      </c>
      <c r="S11" s="78">
        <f t="shared" si="7"/>
        <v>100</v>
      </c>
    </row>
    <row r="12" spans="1:19">
      <c r="A12" s="48">
        <v>9</v>
      </c>
      <c r="B12" s="71" t="s">
        <v>63</v>
      </c>
      <c r="C12" s="70">
        <v>366</v>
      </c>
      <c r="D12" s="44">
        <v>4883458.09</v>
      </c>
      <c r="E12" s="225">
        <v>4883458.09</v>
      </c>
      <c r="F12" s="46">
        <f t="shared" si="0"/>
        <v>0</v>
      </c>
      <c r="G12" s="47">
        <f t="shared" si="1"/>
        <v>100</v>
      </c>
      <c r="H12" s="46">
        <f t="shared" si="2"/>
        <v>100</v>
      </c>
      <c r="I12" s="81" t="s">
        <v>231</v>
      </c>
      <c r="J12" s="83">
        <v>321031.95</v>
      </c>
      <c r="K12" s="45">
        <v>321031.95</v>
      </c>
      <c r="L12" s="46">
        <f t="shared" si="8"/>
        <v>0</v>
      </c>
      <c r="M12" s="47">
        <f t="shared" si="9"/>
        <v>100</v>
      </c>
      <c r="N12" s="46">
        <f t="shared" si="10"/>
        <v>100</v>
      </c>
      <c r="O12" s="79">
        <f t="shared" si="3"/>
        <v>5204490.04</v>
      </c>
      <c r="P12" s="80">
        <f t="shared" si="4"/>
        <v>5204490.04</v>
      </c>
      <c r="Q12" s="78">
        <f t="shared" si="5"/>
        <v>0</v>
      </c>
      <c r="R12" s="78">
        <f t="shared" si="6"/>
        <v>100</v>
      </c>
      <c r="S12" s="78">
        <f t="shared" si="7"/>
        <v>100</v>
      </c>
    </row>
    <row r="13" spans="1:19">
      <c r="A13" s="48">
        <v>10</v>
      </c>
      <c r="B13" s="71" t="s">
        <v>64</v>
      </c>
      <c r="C13" s="69">
        <v>65</v>
      </c>
      <c r="D13" s="44">
        <v>1242121.1100000001</v>
      </c>
      <c r="E13" s="225">
        <v>1242121.1100000001</v>
      </c>
      <c r="F13" s="46">
        <f t="shared" si="0"/>
        <v>0</v>
      </c>
      <c r="G13" s="47">
        <f t="shared" si="1"/>
        <v>100</v>
      </c>
      <c r="H13" s="46">
        <f t="shared" si="2"/>
        <v>100</v>
      </c>
      <c r="I13" s="81" t="s">
        <v>174</v>
      </c>
      <c r="J13" s="83">
        <v>286836.01</v>
      </c>
      <c r="K13" s="45">
        <v>286836.01</v>
      </c>
      <c r="L13" s="46">
        <f t="shared" si="8"/>
        <v>0</v>
      </c>
      <c r="M13" s="47">
        <f t="shared" si="9"/>
        <v>100</v>
      </c>
      <c r="N13" s="46">
        <f t="shared" si="10"/>
        <v>100</v>
      </c>
      <c r="O13" s="79">
        <f t="shared" si="3"/>
        <v>1528957.12</v>
      </c>
      <c r="P13" s="80">
        <f t="shared" si="4"/>
        <v>1528957.12</v>
      </c>
      <c r="Q13" s="78">
        <f t="shared" si="5"/>
        <v>0</v>
      </c>
      <c r="R13" s="78">
        <f t="shared" si="6"/>
        <v>100</v>
      </c>
      <c r="S13" s="78">
        <f t="shared" si="7"/>
        <v>100</v>
      </c>
    </row>
    <row r="14" spans="1:19">
      <c r="A14" s="41">
        <v>11</v>
      </c>
      <c r="B14" s="42" t="s">
        <v>65</v>
      </c>
      <c r="C14" s="69">
        <v>549</v>
      </c>
      <c r="D14" s="44">
        <v>3546443.62</v>
      </c>
      <c r="E14" s="225">
        <v>3546443.62</v>
      </c>
      <c r="F14" s="46">
        <f t="shared" si="0"/>
        <v>0</v>
      </c>
      <c r="G14" s="47">
        <f t="shared" si="1"/>
        <v>100</v>
      </c>
      <c r="H14" s="46">
        <f t="shared" si="2"/>
        <v>100</v>
      </c>
      <c r="I14" s="46"/>
      <c r="J14" s="76"/>
      <c r="K14" s="77"/>
      <c r="L14" s="78"/>
      <c r="M14" s="78"/>
      <c r="N14" s="78"/>
      <c r="O14" s="79">
        <f t="shared" si="3"/>
        <v>3546443.62</v>
      </c>
      <c r="P14" s="80">
        <f t="shared" si="4"/>
        <v>3546443.62</v>
      </c>
      <c r="Q14" s="78">
        <f t="shared" si="5"/>
        <v>0</v>
      </c>
      <c r="R14" s="78">
        <f t="shared" si="6"/>
        <v>100</v>
      </c>
      <c r="S14" s="78">
        <f t="shared" si="7"/>
        <v>100</v>
      </c>
    </row>
    <row r="15" spans="1:19">
      <c r="A15" s="48">
        <v>12</v>
      </c>
      <c r="B15" s="71" t="s">
        <v>66</v>
      </c>
      <c r="C15" s="69">
        <v>949</v>
      </c>
      <c r="D15" s="44">
        <v>16558272.17</v>
      </c>
      <c r="E15" s="225">
        <v>16558272.17</v>
      </c>
      <c r="F15" s="46">
        <f t="shared" si="0"/>
        <v>0</v>
      </c>
      <c r="G15" s="47">
        <f t="shared" si="1"/>
        <v>100</v>
      </c>
      <c r="H15" s="46">
        <f t="shared" si="2"/>
        <v>100</v>
      </c>
      <c r="I15" s="81" t="s">
        <v>176</v>
      </c>
      <c r="J15" s="83">
        <v>0</v>
      </c>
      <c r="K15" s="45">
        <v>0</v>
      </c>
      <c r="L15" s="46">
        <f t="shared" ref="L15:L16" si="11">J15-K15</f>
        <v>0</v>
      </c>
      <c r="M15" s="47" t="e">
        <f t="shared" ref="M15:M16" si="12">K15/J15*100</f>
        <v>#DIV/0!</v>
      </c>
      <c r="N15" s="46" t="e">
        <f t="shared" ref="N15:N16" si="13">J15/K15*100</f>
        <v>#DIV/0!</v>
      </c>
      <c r="O15" s="79">
        <f t="shared" si="3"/>
        <v>16558272.17</v>
      </c>
      <c r="P15" s="80">
        <f t="shared" si="4"/>
        <v>16558272.17</v>
      </c>
      <c r="Q15" s="78">
        <f t="shared" si="5"/>
        <v>0</v>
      </c>
      <c r="R15" s="78">
        <f t="shared" si="6"/>
        <v>100</v>
      </c>
      <c r="S15" s="78">
        <f t="shared" si="7"/>
        <v>100</v>
      </c>
    </row>
    <row r="16" spans="1:19">
      <c r="A16" s="48">
        <v>13</v>
      </c>
      <c r="B16" s="49" t="s">
        <v>67</v>
      </c>
      <c r="C16" s="69">
        <v>767</v>
      </c>
      <c r="D16" s="44">
        <v>3965935.66</v>
      </c>
      <c r="E16" s="225">
        <v>3965935.66</v>
      </c>
      <c r="F16" s="46">
        <f t="shared" si="0"/>
        <v>0</v>
      </c>
      <c r="G16" s="47">
        <f t="shared" si="1"/>
        <v>100</v>
      </c>
      <c r="H16" s="46">
        <f t="shared" si="2"/>
        <v>100</v>
      </c>
      <c r="I16" s="81" t="s">
        <v>229</v>
      </c>
      <c r="J16" s="83">
        <v>39122</v>
      </c>
      <c r="K16" s="45">
        <v>39122</v>
      </c>
      <c r="L16" s="46">
        <f t="shared" si="11"/>
        <v>0</v>
      </c>
      <c r="M16" s="47">
        <f t="shared" si="12"/>
        <v>100</v>
      </c>
      <c r="N16" s="46">
        <f t="shared" si="13"/>
        <v>100</v>
      </c>
      <c r="O16" s="79">
        <f t="shared" si="3"/>
        <v>4005057.66</v>
      </c>
      <c r="P16" s="80">
        <f t="shared" si="4"/>
        <v>4005057.66</v>
      </c>
      <c r="Q16" s="78">
        <f t="shared" si="5"/>
        <v>0</v>
      </c>
      <c r="R16" s="78">
        <f t="shared" si="6"/>
        <v>100</v>
      </c>
      <c r="S16" s="78">
        <f t="shared" si="7"/>
        <v>100</v>
      </c>
    </row>
    <row r="17" spans="1:19">
      <c r="A17" s="41">
        <v>14</v>
      </c>
      <c r="B17" s="42" t="s">
        <v>68</v>
      </c>
      <c r="C17" s="69">
        <v>847</v>
      </c>
      <c r="D17" s="44">
        <v>3307073.3</v>
      </c>
      <c r="E17" s="225">
        <v>3301077.26</v>
      </c>
      <c r="F17" s="46">
        <f t="shared" si="0"/>
        <v>5996.0400000000373</v>
      </c>
      <c r="G17" s="47">
        <f t="shared" si="1"/>
        <v>99.818690441484932</v>
      </c>
      <c r="H17" s="46">
        <f t="shared" si="2"/>
        <v>100.18163888717953</v>
      </c>
      <c r="I17" s="46"/>
      <c r="J17" s="76"/>
      <c r="K17" s="77"/>
      <c r="L17" s="78"/>
      <c r="M17" s="78"/>
      <c r="N17" s="78"/>
      <c r="O17" s="79">
        <f t="shared" si="3"/>
        <v>3307073.3</v>
      </c>
      <c r="P17" s="80">
        <f t="shared" si="4"/>
        <v>3301077.26</v>
      </c>
      <c r="Q17" s="78">
        <f t="shared" si="5"/>
        <v>5996.0400000000373</v>
      </c>
      <c r="R17" s="78">
        <f t="shared" si="6"/>
        <v>99.818690441484932</v>
      </c>
      <c r="S17" s="78">
        <f t="shared" si="7"/>
        <v>100.18163888717953</v>
      </c>
    </row>
    <row r="18" spans="1:19">
      <c r="A18" s="41">
        <v>15</v>
      </c>
      <c r="B18" s="42" t="s">
        <v>69</v>
      </c>
      <c r="C18" s="69">
        <v>125</v>
      </c>
      <c r="D18" s="44">
        <v>3207895.16</v>
      </c>
      <c r="E18" s="225">
        <v>3207895.16</v>
      </c>
      <c r="F18" s="46">
        <f t="shared" si="0"/>
        <v>0</v>
      </c>
      <c r="G18" s="47">
        <f t="shared" si="1"/>
        <v>100</v>
      </c>
      <c r="H18" s="46">
        <f t="shared" si="2"/>
        <v>100</v>
      </c>
      <c r="I18" s="46"/>
      <c r="J18" s="76"/>
      <c r="K18" s="77"/>
      <c r="L18" s="78"/>
      <c r="M18" s="78"/>
      <c r="N18" s="78"/>
      <c r="O18" s="79">
        <f t="shared" si="3"/>
        <v>3207895.16</v>
      </c>
      <c r="P18" s="80">
        <f t="shared" si="4"/>
        <v>3207895.16</v>
      </c>
      <c r="Q18" s="78">
        <f t="shared" si="5"/>
        <v>0</v>
      </c>
      <c r="R18" s="78">
        <f t="shared" si="6"/>
        <v>100</v>
      </c>
      <c r="S18" s="78">
        <f t="shared" si="7"/>
        <v>100</v>
      </c>
    </row>
    <row r="19" spans="1:19">
      <c r="A19" s="41">
        <v>16</v>
      </c>
      <c r="B19" s="42" t="s">
        <v>70</v>
      </c>
      <c r="C19" s="69">
        <v>107</v>
      </c>
      <c r="D19" s="44">
        <v>1525996.45</v>
      </c>
      <c r="E19" s="225">
        <v>1525996.45</v>
      </c>
      <c r="F19" s="46">
        <f t="shared" si="0"/>
        <v>0</v>
      </c>
      <c r="G19" s="47">
        <f t="shared" si="1"/>
        <v>100</v>
      </c>
      <c r="H19" s="46">
        <f t="shared" si="2"/>
        <v>100</v>
      </c>
      <c r="I19" s="46"/>
      <c r="J19" s="76"/>
      <c r="K19" s="77"/>
      <c r="L19" s="78"/>
      <c r="M19" s="78"/>
      <c r="N19" s="78"/>
      <c r="O19" s="79">
        <f t="shared" si="3"/>
        <v>1525996.45</v>
      </c>
      <c r="P19" s="80">
        <f t="shared" si="4"/>
        <v>1525996.45</v>
      </c>
      <c r="Q19" s="78">
        <f t="shared" si="5"/>
        <v>0</v>
      </c>
      <c r="R19" s="78">
        <f t="shared" si="6"/>
        <v>100</v>
      </c>
      <c r="S19" s="78">
        <f t="shared" si="7"/>
        <v>100</v>
      </c>
    </row>
    <row r="20" spans="1:19">
      <c r="A20" s="48">
        <v>17</v>
      </c>
      <c r="B20" s="71" t="s">
        <v>71</v>
      </c>
      <c r="C20" s="69">
        <v>4</v>
      </c>
      <c r="D20" s="44">
        <v>677920.54</v>
      </c>
      <c r="E20" s="225">
        <f>D20-37449.43</f>
        <v>640471.11</v>
      </c>
      <c r="F20" s="46">
        <f>(D20-E20)</f>
        <v>37449.430000000051</v>
      </c>
      <c r="G20" s="47">
        <f t="shared" si="1"/>
        <v>94.475837831967738</v>
      </c>
      <c r="H20" s="46">
        <f t="shared" si="2"/>
        <v>105.84716928137479</v>
      </c>
      <c r="I20" s="81" t="s">
        <v>173</v>
      </c>
      <c r="J20" s="83">
        <v>235492.22</v>
      </c>
      <c r="K20" s="45">
        <v>235492.22</v>
      </c>
      <c r="L20" s="46">
        <f t="shared" ref="L20" si="14">J20-K20</f>
        <v>0</v>
      </c>
      <c r="M20" s="47">
        <f t="shared" ref="M20" si="15">K20/J20*100</f>
        <v>100</v>
      </c>
      <c r="N20" s="46">
        <f t="shared" ref="N20" si="16">J20/K20*100</f>
        <v>100</v>
      </c>
      <c r="O20" s="79">
        <f t="shared" si="3"/>
        <v>913412.76</v>
      </c>
      <c r="P20" s="80">
        <f t="shared" si="4"/>
        <v>875963.33</v>
      </c>
      <c r="Q20" s="78">
        <f t="shared" si="5"/>
        <v>37449.430000000051</v>
      </c>
      <c r="R20" s="78">
        <f t="shared" si="6"/>
        <v>95.900053990925187</v>
      </c>
      <c r="S20" s="78">
        <f t="shared" si="7"/>
        <v>104.27522805092767</v>
      </c>
    </row>
    <row r="21" spans="1:19">
      <c r="A21" s="41">
        <v>18</v>
      </c>
      <c r="B21" s="42" t="s">
        <v>73</v>
      </c>
      <c r="C21" s="69">
        <v>260</v>
      </c>
      <c r="D21" s="44">
        <v>2318533.65</v>
      </c>
      <c r="E21" s="225">
        <v>2318533.65</v>
      </c>
      <c r="F21" s="46">
        <f t="shared" si="0"/>
        <v>0</v>
      </c>
      <c r="G21" s="47">
        <f t="shared" si="1"/>
        <v>100</v>
      </c>
      <c r="H21" s="46">
        <f t="shared" si="2"/>
        <v>100</v>
      </c>
      <c r="I21" s="46"/>
      <c r="J21" s="76"/>
      <c r="K21" s="77"/>
      <c r="L21" s="78"/>
      <c r="M21" s="78"/>
      <c r="N21" s="78"/>
      <c r="O21" s="79">
        <f t="shared" si="3"/>
        <v>2318533.65</v>
      </c>
      <c r="P21" s="80">
        <f t="shared" si="4"/>
        <v>2318533.65</v>
      </c>
      <c r="Q21" s="78">
        <f t="shared" si="5"/>
        <v>0</v>
      </c>
      <c r="R21" s="78">
        <f t="shared" si="6"/>
        <v>100</v>
      </c>
      <c r="S21" s="78">
        <f t="shared" si="7"/>
        <v>100</v>
      </c>
    </row>
    <row r="22" spans="1:19">
      <c r="A22" s="48">
        <v>19</v>
      </c>
      <c r="B22" s="71" t="s">
        <v>74</v>
      </c>
      <c r="C22" s="69">
        <v>56</v>
      </c>
      <c r="D22" s="44">
        <v>2340314.9700000002</v>
      </c>
      <c r="E22" s="225">
        <v>2340314.9700000002</v>
      </c>
      <c r="F22" s="46">
        <f t="shared" si="0"/>
        <v>0</v>
      </c>
      <c r="G22" s="47">
        <f t="shared" si="1"/>
        <v>100</v>
      </c>
      <c r="H22" s="46">
        <f t="shared" si="2"/>
        <v>100</v>
      </c>
      <c r="I22" s="81" t="s">
        <v>228</v>
      </c>
      <c r="J22" s="76">
        <v>0</v>
      </c>
      <c r="K22" s="77">
        <v>0</v>
      </c>
      <c r="L22" s="78">
        <v>0</v>
      </c>
      <c r="M22" s="78">
        <v>100</v>
      </c>
      <c r="N22" s="78">
        <v>100</v>
      </c>
      <c r="O22" s="79">
        <f t="shared" si="3"/>
        <v>2340314.9700000002</v>
      </c>
      <c r="P22" s="80">
        <f t="shared" si="4"/>
        <v>2340314.9700000002</v>
      </c>
      <c r="Q22" s="78">
        <f t="shared" si="5"/>
        <v>0</v>
      </c>
      <c r="R22" s="78">
        <f t="shared" si="6"/>
        <v>100</v>
      </c>
      <c r="S22" s="78">
        <f t="shared" si="7"/>
        <v>100</v>
      </c>
    </row>
    <row r="23" spans="1:19">
      <c r="A23" s="41">
        <v>20</v>
      </c>
      <c r="B23" s="42" t="s">
        <v>75</v>
      </c>
      <c r="C23" s="69">
        <v>249</v>
      </c>
      <c r="D23" s="44">
        <v>1991766.39</v>
      </c>
      <c r="E23" s="225">
        <v>1991766.39</v>
      </c>
      <c r="F23" s="46">
        <f t="shared" si="0"/>
        <v>0</v>
      </c>
      <c r="G23" s="47">
        <f t="shared" si="1"/>
        <v>100</v>
      </c>
      <c r="H23" s="46">
        <f t="shared" si="2"/>
        <v>100</v>
      </c>
      <c r="I23" s="46"/>
      <c r="J23" s="76"/>
      <c r="K23" s="77"/>
      <c r="L23" s="78"/>
      <c r="M23" s="78"/>
      <c r="N23" s="78"/>
      <c r="O23" s="79">
        <f t="shared" si="3"/>
        <v>1991766.39</v>
      </c>
      <c r="P23" s="80">
        <f t="shared" si="4"/>
        <v>1991766.39</v>
      </c>
      <c r="Q23" s="78">
        <f t="shared" si="5"/>
        <v>0</v>
      </c>
      <c r="R23" s="78">
        <f t="shared" si="6"/>
        <v>100</v>
      </c>
      <c r="S23" s="78">
        <f t="shared" si="7"/>
        <v>100</v>
      </c>
    </row>
    <row r="24" spans="1:19">
      <c r="A24" s="72">
        <v>21</v>
      </c>
      <c r="B24" s="73" t="s">
        <v>76</v>
      </c>
      <c r="C24" s="69">
        <v>81</v>
      </c>
      <c r="D24" s="44">
        <v>2556648.17</v>
      </c>
      <c r="E24" s="225">
        <v>2556648.17</v>
      </c>
      <c r="F24" s="46">
        <f t="shared" si="0"/>
        <v>0</v>
      </c>
      <c r="G24" s="47">
        <f t="shared" si="1"/>
        <v>100</v>
      </c>
      <c r="H24" s="46">
        <f t="shared" si="2"/>
        <v>100</v>
      </c>
      <c r="I24" s="81" t="s">
        <v>176</v>
      </c>
      <c r="J24" s="83">
        <v>887914.59</v>
      </c>
      <c r="K24" s="45">
        <v>887914.59</v>
      </c>
      <c r="L24" s="46">
        <f t="shared" ref="L24" si="17">J24-K24</f>
        <v>0</v>
      </c>
      <c r="M24" s="47">
        <f t="shared" ref="M24" si="18">K24/J24*100</f>
        <v>100</v>
      </c>
      <c r="N24" s="46">
        <f t="shared" ref="N24" si="19">J24/K24*100</f>
        <v>100</v>
      </c>
      <c r="O24" s="79">
        <f t="shared" si="3"/>
        <v>3444562.76</v>
      </c>
      <c r="P24" s="80">
        <f t="shared" si="4"/>
        <v>3444562.76</v>
      </c>
      <c r="Q24" s="78">
        <f t="shared" si="5"/>
        <v>0</v>
      </c>
      <c r="R24" s="78">
        <f t="shared" si="6"/>
        <v>100</v>
      </c>
      <c r="S24" s="78">
        <f t="shared" si="7"/>
        <v>100</v>
      </c>
    </row>
    <row r="25" spans="1:19">
      <c r="A25" s="41">
        <v>22</v>
      </c>
      <c r="B25" s="42" t="s">
        <v>77</v>
      </c>
      <c r="C25" s="69">
        <v>98</v>
      </c>
      <c r="D25" s="44">
        <v>2468933.94</v>
      </c>
      <c r="E25" s="225">
        <v>2468933.94</v>
      </c>
      <c r="F25" s="46">
        <f t="shared" si="0"/>
        <v>0</v>
      </c>
      <c r="G25" s="47">
        <f t="shared" si="1"/>
        <v>100</v>
      </c>
      <c r="H25" s="46">
        <f t="shared" si="2"/>
        <v>100</v>
      </c>
      <c r="I25" s="46"/>
      <c r="J25" s="76"/>
      <c r="K25" s="77"/>
      <c r="L25" s="78"/>
      <c r="M25" s="78"/>
      <c r="N25" s="78"/>
      <c r="O25" s="79">
        <f t="shared" si="3"/>
        <v>2468933.94</v>
      </c>
      <c r="P25" s="80">
        <f t="shared" si="4"/>
        <v>2468933.94</v>
      </c>
      <c r="Q25" s="78">
        <f t="shared" si="5"/>
        <v>0</v>
      </c>
      <c r="R25" s="78">
        <f t="shared" si="6"/>
        <v>100</v>
      </c>
      <c r="S25" s="78">
        <f t="shared" si="7"/>
        <v>100</v>
      </c>
    </row>
    <row r="26" spans="1:19">
      <c r="A26" s="72">
        <v>23</v>
      </c>
      <c r="B26" s="73" t="s">
        <v>78</v>
      </c>
      <c r="C26" s="69">
        <v>36</v>
      </c>
      <c r="D26" s="44">
        <v>2775969.29</v>
      </c>
      <c r="E26" s="225">
        <v>2775969.29</v>
      </c>
      <c r="F26" s="46">
        <f t="shared" si="0"/>
        <v>0</v>
      </c>
      <c r="G26" s="47">
        <f t="shared" si="1"/>
        <v>100</v>
      </c>
      <c r="H26" s="46">
        <f t="shared" si="2"/>
        <v>100</v>
      </c>
      <c r="I26" s="81" t="s">
        <v>177</v>
      </c>
      <c r="J26" s="83">
        <v>235423.46</v>
      </c>
      <c r="K26" s="45">
        <v>235423.46</v>
      </c>
      <c r="L26" s="46">
        <f t="shared" ref="L26" si="20">J26-K26</f>
        <v>0</v>
      </c>
      <c r="M26" s="47">
        <f t="shared" ref="M26" si="21">K26/J26*100</f>
        <v>100</v>
      </c>
      <c r="N26" s="46">
        <f t="shared" ref="N26" si="22">J26/K26*100</f>
        <v>100</v>
      </c>
      <c r="O26" s="79">
        <f t="shared" si="3"/>
        <v>3011392.75</v>
      </c>
      <c r="P26" s="80">
        <f t="shared" si="4"/>
        <v>3011392.75</v>
      </c>
      <c r="Q26" s="78">
        <f t="shared" si="5"/>
        <v>0</v>
      </c>
      <c r="R26" s="78">
        <f t="shared" si="6"/>
        <v>100</v>
      </c>
      <c r="S26" s="78">
        <f t="shared" si="7"/>
        <v>100</v>
      </c>
    </row>
    <row r="27" spans="1:19">
      <c r="A27" s="41">
        <v>24</v>
      </c>
      <c r="B27" s="42" t="s">
        <v>156</v>
      </c>
      <c r="C27" s="69">
        <v>1334</v>
      </c>
      <c r="D27" s="44">
        <v>13756266.98</v>
      </c>
      <c r="E27" s="225">
        <v>13711388.67</v>
      </c>
      <c r="F27" s="46">
        <f t="shared" si="0"/>
        <v>44878.310000000522</v>
      </c>
      <c r="G27" s="47">
        <f t="shared" si="1"/>
        <v>99.673760984246314</v>
      </c>
      <c r="H27" s="46">
        <f t="shared" si="2"/>
        <v>100.32730681829618</v>
      </c>
      <c r="I27" s="46"/>
      <c r="J27" s="76"/>
      <c r="K27" s="77"/>
      <c r="L27" s="78"/>
      <c r="M27" s="78"/>
      <c r="N27" s="78"/>
      <c r="O27" s="79">
        <f t="shared" si="3"/>
        <v>13756266.98</v>
      </c>
      <c r="P27" s="80">
        <f t="shared" si="4"/>
        <v>13711388.67</v>
      </c>
      <c r="Q27" s="78">
        <f t="shared" si="5"/>
        <v>44878.310000000522</v>
      </c>
      <c r="R27" s="78">
        <f t="shared" si="6"/>
        <v>99.673760984246314</v>
      </c>
      <c r="S27" s="78">
        <f t="shared" si="7"/>
        <v>100.32730681829618</v>
      </c>
    </row>
    <row r="28" spans="1:19">
      <c r="A28" s="41">
        <v>25</v>
      </c>
      <c r="B28" s="42" t="s">
        <v>101</v>
      </c>
      <c r="C28" s="69">
        <v>4322</v>
      </c>
      <c r="D28" s="44">
        <v>5904566.5300000003</v>
      </c>
      <c r="E28" s="225">
        <v>5904566.5300000003</v>
      </c>
      <c r="F28" s="46">
        <f t="shared" si="0"/>
        <v>0</v>
      </c>
      <c r="G28" s="47">
        <f t="shared" si="1"/>
        <v>100</v>
      </c>
      <c r="H28" s="46">
        <f t="shared" si="2"/>
        <v>100</v>
      </c>
      <c r="I28" s="46"/>
      <c r="J28" s="76"/>
      <c r="K28" s="77"/>
      <c r="L28" s="78"/>
      <c r="M28" s="78"/>
      <c r="N28" s="78"/>
      <c r="O28" s="79">
        <f t="shared" si="3"/>
        <v>5904566.5300000003</v>
      </c>
      <c r="P28" s="80">
        <f t="shared" si="4"/>
        <v>5904566.5300000003</v>
      </c>
      <c r="Q28" s="78">
        <f t="shared" si="5"/>
        <v>0</v>
      </c>
      <c r="R28" s="78">
        <f t="shared" si="6"/>
        <v>100</v>
      </c>
      <c r="S28" s="78">
        <f t="shared" si="7"/>
        <v>100</v>
      </c>
    </row>
    <row r="29" spans="1:19">
      <c r="A29" s="72">
        <v>26</v>
      </c>
      <c r="B29" s="74" t="s">
        <v>158</v>
      </c>
      <c r="C29" s="70">
        <v>320</v>
      </c>
      <c r="D29" s="225">
        <v>7426936.6600000001</v>
      </c>
      <c r="E29" s="225">
        <v>7426936.6600000001</v>
      </c>
      <c r="F29" s="46">
        <f t="shared" si="0"/>
        <v>0</v>
      </c>
      <c r="G29" s="47">
        <f t="shared" si="1"/>
        <v>100</v>
      </c>
      <c r="H29" s="46">
        <f t="shared" si="2"/>
        <v>100</v>
      </c>
      <c r="I29" s="46"/>
      <c r="J29" s="76"/>
      <c r="K29" s="77"/>
      <c r="L29" s="78"/>
      <c r="M29" s="78"/>
      <c r="N29" s="78"/>
      <c r="O29" s="79">
        <f t="shared" si="3"/>
        <v>7426936.6600000001</v>
      </c>
      <c r="P29" s="80">
        <f t="shared" si="4"/>
        <v>7426936.6600000001</v>
      </c>
      <c r="Q29" s="78">
        <f t="shared" si="5"/>
        <v>0</v>
      </c>
      <c r="R29" s="78">
        <f t="shared" si="6"/>
        <v>100</v>
      </c>
      <c r="S29" s="78">
        <f t="shared" si="7"/>
        <v>100</v>
      </c>
    </row>
    <row r="30" spans="1:19" s="35" customFormat="1">
      <c r="A30" s="51"/>
      <c r="C30" s="75"/>
      <c r="D30" s="56"/>
      <c r="E30" s="56"/>
      <c r="F30" s="56"/>
      <c r="G30" s="56"/>
      <c r="H30" s="56"/>
      <c r="I30" s="56"/>
    </row>
    <row r="31" spans="1:19" s="35" customFormat="1">
      <c r="A31" s="51"/>
      <c r="C31" s="53"/>
      <c r="D31" s="56"/>
      <c r="E31" s="56"/>
      <c r="F31" s="56"/>
      <c r="G31" s="56"/>
      <c r="H31" s="56"/>
      <c r="I31" s="56"/>
      <c r="P31" s="35">
        <f>SUM(P4:P29)</f>
        <v>99144497.530000001</v>
      </c>
    </row>
    <row r="32" spans="1:19" s="35" customFormat="1">
      <c r="A32" s="51"/>
      <c r="B32" s="52"/>
      <c r="C32" s="53"/>
      <c r="D32" s="54"/>
      <c r="E32" s="54"/>
      <c r="F32" s="54"/>
      <c r="G32" s="54"/>
      <c r="H32" s="54"/>
      <c r="I32" s="54"/>
    </row>
    <row r="33" spans="1:9" s="35" customFormat="1">
      <c r="A33" s="51"/>
      <c r="B33" s="55"/>
      <c r="C33" s="53"/>
      <c r="D33" s="54"/>
      <c r="E33" s="54"/>
      <c r="F33" s="54"/>
      <c r="G33" s="54"/>
      <c r="H33" s="54"/>
      <c r="I33" s="54"/>
    </row>
    <row r="34" spans="1:9" s="35" customFormat="1">
      <c r="A34" s="51"/>
      <c r="B34" s="52"/>
      <c r="C34" s="57"/>
      <c r="D34" s="54"/>
      <c r="E34" s="54"/>
      <c r="F34" s="54"/>
      <c r="G34" s="54"/>
      <c r="H34" s="54"/>
      <c r="I34" s="54"/>
    </row>
    <row r="35" spans="1:9">
      <c r="B35" s="58"/>
      <c r="C35" s="59"/>
    </row>
    <row r="36" spans="1:9">
      <c r="B36" s="58"/>
      <c r="C36" s="63"/>
    </row>
    <row r="37" spans="1:9">
      <c r="B37" s="58"/>
      <c r="C37" s="63"/>
    </row>
    <row r="38" spans="1:9">
      <c r="B38" s="58"/>
      <c r="C38" s="63"/>
    </row>
    <row r="39" spans="1:9">
      <c r="A39" s="37"/>
      <c r="B39" s="58"/>
      <c r="C39" s="59"/>
    </row>
    <row r="40" spans="1:9">
      <c r="A40" s="37"/>
      <c r="B40" s="58"/>
      <c r="C40" s="59"/>
    </row>
    <row r="41" spans="1:9">
      <c r="A41" s="37"/>
      <c r="C41" s="59"/>
    </row>
    <row r="42" spans="1:9">
      <c r="A42" s="37"/>
      <c r="B42" s="65"/>
    </row>
    <row r="43" spans="1:9">
      <c r="A43" s="37"/>
      <c r="B43" s="65"/>
    </row>
    <row r="45" spans="1:9">
      <c r="A45" s="37"/>
      <c r="B45" s="65"/>
    </row>
    <row r="46" spans="1:9">
      <c r="A46" s="37"/>
      <c r="B46" s="58"/>
    </row>
    <row r="47" spans="1:9">
      <c r="A47" s="37"/>
      <c r="B47" s="65"/>
    </row>
  </sheetData>
  <mergeCells count="13">
    <mergeCell ref="A1:A3"/>
    <mergeCell ref="B1:B3"/>
    <mergeCell ref="C1:C2"/>
    <mergeCell ref="H2:H3"/>
    <mergeCell ref="I1:I2"/>
    <mergeCell ref="D1:H1"/>
    <mergeCell ref="J1:N1"/>
    <mergeCell ref="O1:S1"/>
    <mergeCell ref="D2:G2"/>
    <mergeCell ref="J2:M2"/>
    <mergeCell ref="O2:R2"/>
    <mergeCell ref="N2:N3"/>
    <mergeCell ref="S2:S3"/>
  </mergeCells>
  <pageMargins left="0.25" right="0.25" top="0.75" bottom="0.75" header="0.3" footer="0.3"/>
  <pageSetup paperSize="9" scale="60" orientation="landscape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H31"/>
  <sheetViews>
    <sheetView workbookViewId="0">
      <pane xSplit="3" ySplit="3" topLeftCell="D4" activePane="bottomRight" state="frozen"/>
      <selection pane="topRight"/>
      <selection pane="bottomLeft"/>
      <selection pane="bottomRight" activeCell="E8" sqref="E8"/>
    </sheetView>
  </sheetViews>
  <sheetFormatPr defaultColWidth="9.140625" defaultRowHeight="15"/>
  <cols>
    <col min="1" max="1" width="9.7109375" style="36" customWidth="1"/>
    <col min="2" max="2" width="25.42578125" style="37" customWidth="1"/>
    <col min="3" max="3" width="6.42578125" style="37" customWidth="1"/>
    <col min="4" max="6" width="14.7109375" style="38" customWidth="1"/>
    <col min="7" max="7" width="8.42578125" style="38" customWidth="1"/>
    <col min="8" max="8" width="11" style="38" customWidth="1"/>
    <col min="9" max="16384" width="9.140625" style="37"/>
  </cols>
  <sheetData>
    <row r="1" spans="1:8" ht="66.75" customHeight="1">
      <c r="A1" s="335" t="s">
        <v>179</v>
      </c>
      <c r="B1" s="336" t="s">
        <v>2</v>
      </c>
      <c r="C1" s="337" t="s">
        <v>162</v>
      </c>
      <c r="D1" s="340" t="s">
        <v>182</v>
      </c>
      <c r="E1" s="341"/>
      <c r="F1" s="341"/>
      <c r="G1" s="341"/>
      <c r="H1" s="346"/>
    </row>
    <row r="2" spans="1:8" ht="42.75" customHeight="1">
      <c r="A2" s="335"/>
      <c r="B2" s="336"/>
      <c r="C2" s="337"/>
      <c r="D2" s="329" t="s">
        <v>164</v>
      </c>
      <c r="E2" s="330"/>
      <c r="F2" s="330"/>
      <c r="G2" s="331"/>
      <c r="H2" s="338" t="s">
        <v>165</v>
      </c>
    </row>
    <row r="3" spans="1:8" ht="89.25" customHeight="1">
      <c r="A3" s="335"/>
      <c r="B3" s="336"/>
      <c r="C3" s="39" t="s">
        <v>166</v>
      </c>
      <c r="D3" s="40" t="s">
        <v>167</v>
      </c>
      <c r="E3" s="40" t="s">
        <v>168</v>
      </c>
      <c r="F3" s="40" t="s">
        <v>169</v>
      </c>
      <c r="G3" s="40" t="s">
        <v>170</v>
      </c>
      <c r="H3" s="339"/>
    </row>
    <row r="4" spans="1:8">
      <c r="A4" s="41">
        <v>42</v>
      </c>
      <c r="B4" s="42" t="s">
        <v>183</v>
      </c>
      <c r="C4" s="43"/>
      <c r="D4" s="229">
        <v>1094484</v>
      </c>
      <c r="E4" s="225">
        <v>1094484</v>
      </c>
      <c r="F4" s="46">
        <f t="shared" ref="F4:F8" si="0">D4-E4</f>
        <v>0</v>
      </c>
      <c r="G4" s="47">
        <f t="shared" ref="G4:G8" si="1">E4/D4*100</f>
        <v>100</v>
      </c>
      <c r="H4" s="46">
        <f t="shared" ref="H4:H8" si="2">D4/E4*100</f>
        <v>100</v>
      </c>
    </row>
    <row r="5" spans="1:8">
      <c r="A5" s="48">
        <v>45</v>
      </c>
      <c r="B5" s="49" t="s">
        <v>159</v>
      </c>
      <c r="C5" s="43"/>
      <c r="D5" s="230">
        <v>2516577.2300000004</v>
      </c>
      <c r="E5" s="225">
        <v>2516577.23</v>
      </c>
      <c r="F5" s="46">
        <f t="shared" si="0"/>
        <v>0</v>
      </c>
      <c r="G5" s="47">
        <f t="shared" si="1"/>
        <v>99.999999999999972</v>
      </c>
      <c r="H5" s="46">
        <f t="shared" si="2"/>
        <v>100.00000000000003</v>
      </c>
    </row>
    <row r="6" spans="1:8">
      <c r="A6" s="48">
        <v>46</v>
      </c>
      <c r="B6" s="49" t="s">
        <v>125</v>
      </c>
      <c r="C6" s="43"/>
      <c r="D6" s="231">
        <v>11691777.35</v>
      </c>
      <c r="E6" s="225">
        <v>11691777.35</v>
      </c>
      <c r="F6" s="46">
        <f t="shared" si="0"/>
        <v>0</v>
      </c>
      <c r="G6" s="47">
        <f t="shared" si="1"/>
        <v>100</v>
      </c>
      <c r="H6" s="46">
        <f t="shared" si="2"/>
        <v>100</v>
      </c>
    </row>
    <row r="7" spans="1:8">
      <c r="A7" s="41">
        <v>47</v>
      </c>
      <c r="B7" s="42" t="s">
        <v>161</v>
      </c>
      <c r="C7" s="50"/>
      <c r="D7" s="231">
        <v>1699941.63</v>
      </c>
      <c r="E7" s="225">
        <v>1699941.63</v>
      </c>
      <c r="F7" s="46">
        <f t="shared" si="0"/>
        <v>0</v>
      </c>
      <c r="G7" s="47">
        <f t="shared" si="1"/>
        <v>100</v>
      </c>
      <c r="H7" s="46">
        <f t="shared" si="2"/>
        <v>100</v>
      </c>
    </row>
    <row r="8" spans="1:8">
      <c r="A8" s="41">
        <v>48</v>
      </c>
      <c r="B8" s="42" t="s">
        <v>233</v>
      </c>
      <c r="C8" s="50"/>
      <c r="D8" s="229">
        <v>37966196.920000002</v>
      </c>
      <c r="E8" s="225">
        <v>37842170.439999998</v>
      </c>
      <c r="F8" s="46">
        <f t="shared" si="0"/>
        <v>124026.48000000417</v>
      </c>
      <c r="G8" s="47">
        <f t="shared" si="1"/>
        <v>99.673323930070353</v>
      </c>
      <c r="H8" s="46">
        <f t="shared" si="2"/>
        <v>100.32774674009953</v>
      </c>
    </row>
    <row r="9" spans="1:8" s="35" customFormat="1">
      <c r="A9" s="51"/>
      <c r="B9" s="52"/>
      <c r="C9" s="53"/>
      <c r="D9" s="54"/>
      <c r="E9" s="54"/>
      <c r="F9" s="54"/>
      <c r="G9" s="54"/>
      <c r="H9" s="54"/>
    </row>
    <row r="10" spans="1:8" s="35" customFormat="1">
      <c r="A10" s="51"/>
      <c r="B10" s="55"/>
      <c r="C10" s="53"/>
      <c r="D10" s="56"/>
      <c r="E10" s="56"/>
      <c r="F10" s="56"/>
      <c r="G10" s="56"/>
      <c r="H10" s="56"/>
    </row>
    <row r="11" spans="1:8" s="35" customFormat="1">
      <c r="A11" s="51"/>
      <c r="B11" s="52"/>
      <c r="C11" s="57"/>
      <c r="D11" s="56"/>
      <c r="E11" s="56"/>
      <c r="F11" s="56"/>
      <c r="G11" s="56"/>
      <c r="H11" s="56"/>
    </row>
    <row r="12" spans="1:8" s="35" customFormat="1">
      <c r="A12" s="36"/>
      <c r="B12" s="58"/>
      <c r="C12" s="59"/>
      <c r="D12" s="60"/>
      <c r="E12" s="61"/>
      <c r="F12" s="62"/>
      <c r="G12" s="62"/>
      <c r="H12" s="60"/>
    </row>
    <row r="13" spans="1:8">
      <c r="B13" s="58"/>
      <c r="C13" s="63"/>
      <c r="D13" s="60">
        <f>E6+E5+'(К3)школы финанс'!P29</f>
        <v>21635291.240000002</v>
      </c>
      <c r="E13" s="60"/>
      <c r="F13" s="60"/>
      <c r="G13" s="60"/>
      <c r="H13" s="60"/>
    </row>
    <row r="14" spans="1:8">
      <c r="B14" s="58"/>
      <c r="C14" s="63"/>
      <c r="D14" s="60"/>
      <c r="E14" s="60"/>
      <c r="F14" s="60"/>
      <c r="G14" s="60"/>
      <c r="H14" s="60"/>
    </row>
    <row r="15" spans="1:8">
      <c r="B15" s="58"/>
      <c r="C15" s="63"/>
      <c r="D15" s="60"/>
      <c r="E15" s="60"/>
      <c r="F15" s="60"/>
      <c r="G15" s="60"/>
      <c r="H15" s="60"/>
    </row>
    <row r="16" spans="1:8">
      <c r="A16" s="37"/>
      <c r="B16" s="58"/>
      <c r="C16" s="59"/>
      <c r="D16" s="60"/>
      <c r="E16" s="60"/>
      <c r="F16" s="60"/>
      <c r="G16" s="60"/>
      <c r="H16" s="60"/>
    </row>
    <row r="17" spans="1:8">
      <c r="A17" s="37"/>
      <c r="B17" s="58"/>
      <c r="C17" s="59"/>
      <c r="D17" s="60"/>
      <c r="E17" s="60"/>
      <c r="F17" s="60"/>
      <c r="G17" s="60"/>
      <c r="H17" s="60"/>
    </row>
    <row r="18" spans="1:8">
      <c r="A18" s="37"/>
      <c r="C18" s="59"/>
      <c r="D18" s="60"/>
      <c r="E18" s="60"/>
      <c r="F18" s="64"/>
      <c r="G18" s="64"/>
      <c r="H18" s="60"/>
    </row>
    <row r="19" spans="1:8">
      <c r="A19" s="37"/>
      <c r="B19" s="65"/>
      <c r="D19" s="60"/>
      <c r="E19" s="60"/>
      <c r="F19" s="62"/>
      <c r="G19" s="62"/>
      <c r="H19" s="60"/>
    </row>
    <row r="20" spans="1:8">
      <c r="A20" s="37"/>
      <c r="B20" s="65"/>
      <c r="D20" s="60"/>
      <c r="E20" s="60"/>
      <c r="F20" s="60"/>
      <c r="G20" s="60"/>
      <c r="H20" s="60"/>
    </row>
    <row r="21" spans="1:8">
      <c r="D21" s="60"/>
      <c r="E21" s="60"/>
      <c r="F21" s="60"/>
      <c r="G21" s="60"/>
      <c r="H21" s="60"/>
    </row>
    <row r="22" spans="1:8">
      <c r="A22" s="37"/>
      <c r="B22" s="65"/>
      <c r="D22" s="60"/>
      <c r="E22" s="60"/>
      <c r="F22" s="60"/>
      <c r="G22" s="60"/>
      <c r="H22" s="60"/>
    </row>
    <row r="23" spans="1:8">
      <c r="A23" s="37"/>
      <c r="B23" s="58"/>
      <c r="D23" s="60"/>
      <c r="E23" s="60"/>
      <c r="F23" s="60"/>
      <c r="G23" s="60"/>
      <c r="H23" s="60"/>
    </row>
    <row r="24" spans="1:8">
      <c r="A24" s="37"/>
      <c r="B24" s="65"/>
      <c r="D24" s="60"/>
      <c r="E24" s="60"/>
      <c r="F24" s="60"/>
      <c r="G24" s="60"/>
      <c r="H24" s="60"/>
    </row>
    <row r="25" spans="1:8">
      <c r="D25" s="60"/>
      <c r="E25" s="60"/>
      <c r="F25" s="60"/>
      <c r="G25" s="60"/>
      <c r="H25" s="60"/>
    </row>
    <row r="26" spans="1:8">
      <c r="D26" s="60"/>
      <c r="E26" s="60"/>
      <c r="F26" s="60"/>
      <c r="G26" s="60"/>
      <c r="H26" s="60"/>
    </row>
    <row r="27" spans="1:8">
      <c r="D27" s="60"/>
      <c r="E27" s="60"/>
      <c r="F27" s="60"/>
      <c r="G27" s="60"/>
      <c r="H27" s="60"/>
    </row>
    <row r="28" spans="1:8">
      <c r="D28" s="60"/>
      <c r="E28" s="60"/>
      <c r="F28" s="60"/>
      <c r="G28" s="60"/>
      <c r="H28" s="60"/>
    </row>
    <row r="29" spans="1:8">
      <c r="D29" s="60"/>
      <c r="E29" s="60"/>
      <c r="F29" s="66"/>
      <c r="G29" s="64"/>
      <c r="H29" s="60"/>
    </row>
    <row r="30" spans="1:8">
      <c r="D30" s="60"/>
      <c r="E30" s="60"/>
      <c r="F30" s="60"/>
      <c r="G30" s="60"/>
      <c r="H30" s="60"/>
    </row>
    <row r="31" spans="1:8">
      <c r="D31" s="60"/>
      <c r="E31" s="60"/>
      <c r="F31" s="60"/>
      <c r="G31" s="60"/>
      <c r="H31" s="60"/>
    </row>
  </sheetData>
  <mergeCells count="6">
    <mergeCell ref="D1:H1"/>
    <mergeCell ref="D2:G2"/>
    <mergeCell ref="A1:A3"/>
    <mergeCell ref="B1:B3"/>
    <mergeCell ref="C1:C2"/>
    <mergeCell ref="H2:H3"/>
  </mergeCells>
  <pageMargins left="0.7" right="0.7" top="0.75" bottom="0.75" header="0.3" footer="0.3"/>
  <pageSetup paperSize="9" scale="110" orientation="landscape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40"/>
  <sheetViews>
    <sheetView topLeftCell="A34" zoomScale="90" zoomScaleNormal="90" workbookViewId="0">
      <selection activeCell="L46" sqref="L46"/>
    </sheetView>
  </sheetViews>
  <sheetFormatPr defaultColWidth="9" defaultRowHeight="15"/>
  <cols>
    <col min="1" max="1" width="4.42578125" customWidth="1"/>
    <col min="2" max="2" width="50.85546875" customWidth="1"/>
    <col min="3" max="3" width="10" customWidth="1"/>
    <col min="4" max="4" width="9.5703125" customWidth="1"/>
    <col min="5" max="5" width="10.140625" customWidth="1"/>
    <col min="6" max="6" width="7.42578125" style="1" customWidth="1"/>
    <col min="7" max="7" width="3.7109375" customWidth="1"/>
    <col min="8" max="8" width="6.85546875" customWidth="1"/>
    <col min="9" max="9" width="5.42578125" customWidth="1"/>
    <col min="10" max="10" width="7.5703125" customWidth="1"/>
    <col min="11" max="11" width="4.42578125" customWidth="1"/>
    <col min="12" max="12" width="4.7109375" customWidth="1"/>
    <col min="13" max="13" width="19.7109375" customWidth="1"/>
    <col min="14" max="14" width="53.140625" customWidth="1"/>
  </cols>
  <sheetData>
    <row r="1" spans="1:14" ht="18.75">
      <c r="A1" s="347" t="s">
        <v>234</v>
      </c>
      <c r="B1" s="347"/>
      <c r="C1" s="347"/>
      <c r="D1" s="347"/>
      <c r="E1" s="347"/>
      <c r="F1" s="347"/>
      <c r="G1" s="347"/>
      <c r="H1" s="2"/>
      <c r="I1" s="2"/>
      <c r="J1" s="2"/>
      <c r="K1" s="2"/>
    </row>
    <row r="2" spans="1:14" ht="15" customHeight="1">
      <c r="A2" s="348" t="s">
        <v>1</v>
      </c>
      <c r="B2" s="353" t="s">
        <v>2</v>
      </c>
      <c r="C2" s="359" t="s">
        <v>184</v>
      </c>
      <c r="D2" s="360"/>
      <c r="E2" s="361"/>
      <c r="F2" s="356" t="s">
        <v>185</v>
      </c>
      <c r="G2" s="3"/>
      <c r="H2" s="4"/>
      <c r="I2" s="4"/>
      <c r="J2" s="4"/>
      <c r="K2" s="4"/>
      <c r="L2" s="30"/>
    </row>
    <row r="3" spans="1:14" ht="41.25" customHeight="1">
      <c r="A3" s="349"/>
      <c r="B3" s="354"/>
      <c r="C3" s="362"/>
      <c r="D3" s="363"/>
      <c r="E3" s="364"/>
      <c r="F3" s="357"/>
      <c r="G3" s="3"/>
      <c r="H3" s="4"/>
      <c r="I3" s="4"/>
      <c r="J3" s="4"/>
      <c r="K3" s="4"/>
      <c r="L3" s="30"/>
    </row>
    <row r="4" spans="1:14" ht="75">
      <c r="A4" s="350"/>
      <c r="B4" s="355"/>
      <c r="C4" s="5" t="s">
        <v>186</v>
      </c>
      <c r="D4" s="6" t="s">
        <v>187</v>
      </c>
      <c r="E4" s="7" t="s">
        <v>188</v>
      </c>
      <c r="F4" s="358"/>
      <c r="G4" s="8"/>
      <c r="M4" t="s">
        <v>189</v>
      </c>
    </row>
    <row r="5" spans="1:14" ht="18.75">
      <c r="A5" s="9">
        <v>1</v>
      </c>
      <c r="B5" s="9" t="s">
        <v>54</v>
      </c>
      <c r="C5" s="10">
        <f>'(К1)школы'!AO7</f>
        <v>121.666666666667</v>
      </c>
      <c r="D5" s="11">
        <f>'(К2) объем'!E7</f>
        <v>84.05797101449275</v>
      </c>
      <c r="E5" s="11">
        <f>'(К3)школы финанс'!H4</f>
        <v>100</v>
      </c>
      <c r="F5" s="12">
        <f>(C5+D5+E5)/3</f>
        <v>101.90821256038657</v>
      </c>
      <c r="G5" s="8"/>
      <c r="M5" s="31" t="s">
        <v>190</v>
      </c>
      <c r="N5" s="31" t="s">
        <v>191</v>
      </c>
    </row>
    <row r="6" spans="1:14" ht="18.75">
      <c r="A6" s="9">
        <v>2</v>
      </c>
      <c r="B6" s="13" t="s">
        <v>56</v>
      </c>
      <c r="C6" s="10">
        <f>'(К1)школы'!AO8</f>
        <v>162.26399331662489</v>
      </c>
      <c r="D6" s="11">
        <f>'(К2) объем'!E8</f>
        <v>82</v>
      </c>
      <c r="E6" s="11">
        <f>'(К3)школы финанс'!H5</f>
        <v>100</v>
      </c>
      <c r="F6" s="12">
        <f t="shared" ref="F6:F61" si="0">(C6+D6+E6)/3</f>
        <v>114.75466443887497</v>
      </c>
      <c r="G6" s="8"/>
      <c r="M6" s="32" t="s">
        <v>192</v>
      </c>
      <c r="N6" s="32" t="s">
        <v>193</v>
      </c>
    </row>
    <row r="7" spans="1:14" ht="18.75">
      <c r="A7" s="9">
        <v>3</v>
      </c>
      <c r="B7" s="13" t="s">
        <v>57</v>
      </c>
      <c r="C7" s="10">
        <f>'(К1)школы'!AO9</f>
        <v>100.83333333333333</v>
      </c>
      <c r="D7" s="11">
        <f>'(К2) объем'!E9</f>
        <v>77.272727272727295</v>
      </c>
      <c r="E7" s="11">
        <f>'(К3)школы финанс'!H6</f>
        <v>100</v>
      </c>
      <c r="F7" s="12">
        <f t="shared" si="0"/>
        <v>92.702020202020208</v>
      </c>
      <c r="G7" s="8"/>
      <c r="L7" t="s">
        <v>194</v>
      </c>
      <c r="M7" s="32" t="s">
        <v>195</v>
      </c>
      <c r="N7" s="32" t="s">
        <v>196</v>
      </c>
    </row>
    <row r="8" spans="1:14" ht="18.75">
      <c r="A8" s="9">
        <v>4</v>
      </c>
      <c r="B8" s="13" t="s">
        <v>58</v>
      </c>
      <c r="C8" s="10">
        <f>'(К1)школы'!AO10</f>
        <v>149.0740740740741</v>
      </c>
      <c r="D8" s="11">
        <f>'(К2) объем'!E10</f>
        <v>101.470588235294</v>
      </c>
      <c r="E8" s="11">
        <f>'(К3)школы финанс'!H7</f>
        <v>100</v>
      </c>
      <c r="F8" s="12">
        <f t="shared" si="0"/>
        <v>116.84822076978936</v>
      </c>
      <c r="G8" s="8"/>
      <c r="M8" s="32" t="s">
        <v>197</v>
      </c>
      <c r="N8" s="32" t="s">
        <v>198</v>
      </c>
    </row>
    <row r="9" spans="1:14" ht="18.75">
      <c r="A9" s="9">
        <v>5</v>
      </c>
      <c r="B9" s="13" t="s">
        <v>199</v>
      </c>
      <c r="C9" s="10">
        <f>'(К1)школы'!AO11</f>
        <v>105.55555555555556</v>
      </c>
      <c r="D9" s="11">
        <f>'(К2) объем'!E11</f>
        <v>81.395348837209298</v>
      </c>
      <c r="E9" s="11">
        <f>'(К3)школы финанс'!H8</f>
        <v>100</v>
      </c>
      <c r="F9" s="12">
        <f t="shared" si="0"/>
        <v>95.650301464254952</v>
      </c>
      <c r="G9" s="8"/>
    </row>
    <row r="10" spans="1:14" ht="18.75">
      <c r="A10" s="9">
        <v>6</v>
      </c>
      <c r="B10" s="13" t="s">
        <v>60</v>
      </c>
      <c r="C10" s="10">
        <f>'(К1)школы'!AO12</f>
        <v>141.80369964707299</v>
      </c>
      <c r="D10" s="11">
        <f>'(К2) объем'!E12</f>
        <v>112.707182320442</v>
      </c>
      <c r="E10" s="11">
        <f>'(К3)школы финанс'!H9</f>
        <v>100</v>
      </c>
      <c r="F10" s="12">
        <f t="shared" si="0"/>
        <v>118.17029398917167</v>
      </c>
      <c r="G10" s="8"/>
    </row>
    <row r="11" spans="1:14" ht="18.75">
      <c r="A11" s="351">
        <v>7</v>
      </c>
      <c r="B11" s="13" t="s">
        <v>61</v>
      </c>
      <c r="C11" s="10">
        <f>'(К1)школы'!AO13</f>
        <v>138.66666666666666</v>
      </c>
      <c r="D11" s="11">
        <f>'(К2) объем'!E13</f>
        <v>105.26315789473701</v>
      </c>
      <c r="E11" s="11">
        <f>'(К3)школы финанс'!H10</f>
        <v>100</v>
      </c>
      <c r="F11" s="12">
        <f t="shared" si="0"/>
        <v>114.64327485380123</v>
      </c>
      <c r="G11" s="8"/>
      <c r="M11" t="s">
        <v>200</v>
      </c>
    </row>
    <row r="12" spans="1:14" ht="18.75">
      <c r="A12" s="352"/>
      <c r="B12" s="13" t="s">
        <v>201</v>
      </c>
      <c r="C12" s="10">
        <f>'(К1)дошколки'!AI13</f>
        <v>174.11111111111111</v>
      </c>
      <c r="D12" s="11">
        <f>'(К2) объем'!E14</f>
        <v>107.69230769230801</v>
      </c>
      <c r="E12" s="11">
        <f>'(К3)дошкол финанс'!H4</f>
        <v>100</v>
      </c>
      <c r="F12" s="12">
        <f t="shared" si="0"/>
        <v>127.26780626780636</v>
      </c>
      <c r="G12" s="8"/>
    </row>
    <row r="13" spans="1:14" ht="18.75">
      <c r="A13" s="351">
        <v>8</v>
      </c>
      <c r="B13" s="13" t="s">
        <v>62</v>
      </c>
      <c r="C13" s="10">
        <f>'(К1)школы'!AO14</f>
        <v>107.22222222222227</v>
      </c>
      <c r="D13" s="11">
        <f>'(К2) объем'!E15</f>
        <v>93.75</v>
      </c>
      <c r="E13" s="11">
        <f>'(К3)школы финанс'!H11</f>
        <v>100</v>
      </c>
      <c r="F13" s="12">
        <f t="shared" si="0"/>
        <v>100.32407407407409</v>
      </c>
      <c r="G13" s="8"/>
      <c r="M13" s="31" t="s">
        <v>202</v>
      </c>
      <c r="N13" s="31" t="s">
        <v>191</v>
      </c>
    </row>
    <row r="14" spans="1:14" ht="18.75">
      <c r="A14" s="352"/>
      <c r="B14" s="13" t="s">
        <v>203</v>
      </c>
      <c r="C14" s="10">
        <f>'(К1)дошколки'!AI12</f>
        <v>87.539682539682545</v>
      </c>
      <c r="D14" s="11">
        <f>'(К2) объем'!E16</f>
        <v>190</v>
      </c>
      <c r="E14" s="11">
        <f>'(К3)дошкол финанс'!H5</f>
        <v>100</v>
      </c>
      <c r="F14" s="12">
        <f t="shared" si="0"/>
        <v>125.84656084656085</v>
      </c>
      <c r="G14" s="8"/>
      <c r="M14" s="32" t="s">
        <v>204</v>
      </c>
      <c r="N14" s="32" t="s">
        <v>193</v>
      </c>
    </row>
    <row r="15" spans="1:14" ht="18.75">
      <c r="A15" s="351">
        <v>9</v>
      </c>
      <c r="B15" s="13" t="s">
        <v>63</v>
      </c>
      <c r="C15" s="10">
        <f>'(К1)школы'!AO15</f>
        <v>154.26872895622895</v>
      </c>
      <c r="D15" s="11">
        <f>'(К2) объем'!E17</f>
        <v>99.456521739130395</v>
      </c>
      <c r="E15" s="11">
        <f>'(К3)школы финанс'!H12</f>
        <v>100</v>
      </c>
      <c r="F15" s="12">
        <f t="shared" si="0"/>
        <v>117.90841689845313</v>
      </c>
      <c r="G15" s="8"/>
      <c r="M15" s="32" t="s">
        <v>205</v>
      </c>
      <c r="N15" s="32" t="s">
        <v>196</v>
      </c>
    </row>
    <row r="16" spans="1:14" ht="18.75">
      <c r="A16" s="352"/>
      <c r="B16" s="13" t="s">
        <v>206</v>
      </c>
      <c r="C16" s="10">
        <f>'(К1)дошколки'!AI9</f>
        <v>112.96825396825398</v>
      </c>
      <c r="D16" s="11">
        <f>'(К2) объем'!E18</f>
        <v>91.891891891891902</v>
      </c>
      <c r="E16" s="11">
        <f>'(К3)дошкол финанс'!H6</f>
        <v>100</v>
      </c>
      <c r="F16" s="12">
        <f t="shared" si="0"/>
        <v>101.62004862004862</v>
      </c>
      <c r="G16" s="8"/>
      <c r="M16" s="32" t="s">
        <v>207</v>
      </c>
      <c r="N16" s="32" t="s">
        <v>198</v>
      </c>
    </row>
    <row r="17" spans="1:14" ht="18.75">
      <c r="A17" s="351">
        <v>10</v>
      </c>
      <c r="B17" s="13" t="s">
        <v>64</v>
      </c>
      <c r="C17" s="10">
        <f>'(К1)школы'!AO16</f>
        <v>113.19444444444446</v>
      </c>
      <c r="D17" s="11">
        <f>'(К2) объем'!E19</f>
        <v>110.769230769231</v>
      </c>
      <c r="E17" s="11">
        <f>'(К3)школы финанс'!H13</f>
        <v>100</v>
      </c>
      <c r="F17" s="12">
        <f t="shared" si="0"/>
        <v>107.98789173789181</v>
      </c>
      <c r="G17" s="8"/>
    </row>
    <row r="18" spans="1:14" ht="18.75">
      <c r="A18" s="352"/>
      <c r="B18" s="13" t="s">
        <v>208</v>
      </c>
      <c r="C18" s="10">
        <f>'(К1)дошколки'!AI10</f>
        <v>98.682539682539669</v>
      </c>
      <c r="D18" s="11">
        <f>'(К2) объем'!E20</f>
        <v>115.789473684211</v>
      </c>
      <c r="E18" s="11">
        <f>'(К3)дошкол финанс'!H7</f>
        <v>100</v>
      </c>
      <c r="F18" s="12">
        <f t="shared" si="0"/>
        <v>104.82400445558356</v>
      </c>
      <c r="G18" s="8"/>
    </row>
    <row r="19" spans="1:14" ht="18.75">
      <c r="A19" s="9">
        <v>11</v>
      </c>
      <c r="B19" s="13" t="s">
        <v>65</v>
      </c>
      <c r="C19" s="10">
        <f>'(К1)школы'!AO17</f>
        <v>741.44444444444446</v>
      </c>
      <c r="D19" s="11">
        <f>'(К2) объем'!E21</f>
        <v>90.743801652892557</v>
      </c>
      <c r="E19" s="11">
        <f>'(К3)школы финанс'!H14</f>
        <v>100</v>
      </c>
      <c r="F19" s="12">
        <f t="shared" ref="F19:F37" si="1">(C19+D19+E19)/3</f>
        <v>310.729415365779</v>
      </c>
      <c r="G19" s="8"/>
    </row>
    <row r="20" spans="1:14" ht="18.75">
      <c r="A20" s="351">
        <v>12</v>
      </c>
      <c r="B20" s="13" t="s">
        <v>66</v>
      </c>
      <c r="C20" s="10">
        <f>'(К1)школы'!AO18</f>
        <v>215.41666666666666</v>
      </c>
      <c r="D20" s="11">
        <f>'(К2) объем'!E22</f>
        <v>101.160337552743</v>
      </c>
      <c r="E20" s="11">
        <f>'(К3)школы финанс'!H15</f>
        <v>100</v>
      </c>
      <c r="F20" s="12">
        <f t="shared" si="1"/>
        <v>138.8590014064699</v>
      </c>
      <c r="G20" s="8"/>
    </row>
    <row r="21" spans="1:14" ht="18.75">
      <c r="A21" s="352"/>
      <c r="B21" s="13" t="s">
        <v>209</v>
      </c>
      <c r="C21" s="10">
        <f>'(К1)дошколки'!AI8</f>
        <v>93.857142857142861</v>
      </c>
      <c r="D21" s="11">
        <f>'(К2) объем'!E23</f>
        <v>116.666666666667</v>
      </c>
      <c r="E21" s="11">
        <f>'(К3)дошкол финанс'!H8</f>
        <v>100</v>
      </c>
      <c r="F21" s="12">
        <f t="shared" si="1"/>
        <v>103.50793650793662</v>
      </c>
      <c r="G21" s="8"/>
      <c r="M21" t="s">
        <v>210</v>
      </c>
    </row>
    <row r="22" spans="1:14" ht="18.75">
      <c r="A22" s="351">
        <v>13</v>
      </c>
      <c r="B22" s="13" t="s">
        <v>67</v>
      </c>
      <c r="C22" s="10">
        <f>'(К1)школы'!AO19</f>
        <v>153.54166666666666</v>
      </c>
      <c r="D22" s="11">
        <f>'(К2) объем'!E24</f>
        <v>107.42296918767499</v>
      </c>
      <c r="E22" s="11">
        <f>'(К3)школы финанс'!H16</f>
        <v>100</v>
      </c>
      <c r="F22" s="12">
        <f t="shared" si="1"/>
        <v>120.32154528478054</v>
      </c>
      <c r="G22" s="8"/>
      <c r="M22" s="31" t="s">
        <v>211</v>
      </c>
      <c r="N22" s="31" t="s">
        <v>191</v>
      </c>
    </row>
    <row r="23" spans="1:14" ht="30.75">
      <c r="A23" s="352"/>
      <c r="B23" s="13" t="s">
        <v>212</v>
      </c>
      <c r="C23" s="10">
        <f>'(К1)дошколки'!AI7</f>
        <v>100</v>
      </c>
      <c r="D23" s="11">
        <f>'(К2) объем'!E25</f>
        <v>111.538461538462</v>
      </c>
      <c r="E23" s="11">
        <f>'(К3)дошкол финанс'!H9</f>
        <v>100</v>
      </c>
      <c r="F23" s="12">
        <f t="shared" si="1"/>
        <v>103.846153846154</v>
      </c>
      <c r="G23" s="8"/>
      <c r="M23" s="33" t="s">
        <v>213</v>
      </c>
      <c r="N23" s="34" t="s">
        <v>214</v>
      </c>
    </row>
    <row r="24" spans="1:14" ht="18.75">
      <c r="A24" s="9">
        <v>14</v>
      </c>
      <c r="B24" s="13" t="s">
        <v>68</v>
      </c>
      <c r="C24" s="10">
        <f>'(К1)школы'!AO20</f>
        <v>195.83333333333334</v>
      </c>
      <c r="D24" s="11">
        <f>'(К2) объем'!E26</f>
        <v>101.43712574850299</v>
      </c>
      <c r="E24" s="11">
        <f>'(К3)школы финанс'!H17</f>
        <v>100.18163888717953</v>
      </c>
      <c r="F24" s="12">
        <f t="shared" si="1"/>
        <v>132.48403265633863</v>
      </c>
      <c r="G24" s="8"/>
      <c r="M24" s="33" t="s">
        <v>215</v>
      </c>
      <c r="N24" s="32" t="s">
        <v>216</v>
      </c>
    </row>
    <row r="25" spans="1:14" ht="18.75">
      <c r="A25" s="9">
        <v>15</v>
      </c>
      <c r="B25" s="13" t="s">
        <v>69</v>
      </c>
      <c r="C25" s="10">
        <f>'(К1)школы'!AO21</f>
        <v>133.88888888888889</v>
      </c>
      <c r="D25" s="11">
        <f>'(К2) объем'!E27</f>
        <v>98.425196850393704</v>
      </c>
      <c r="E25" s="11">
        <f>'(К3)школы финанс'!H18</f>
        <v>100</v>
      </c>
      <c r="F25" s="12">
        <f t="shared" si="1"/>
        <v>110.7713619130942</v>
      </c>
      <c r="G25" s="8"/>
    </row>
    <row r="26" spans="1:14" ht="15.75" customHeight="1">
      <c r="A26" s="9">
        <v>16</v>
      </c>
      <c r="B26" s="13" t="s">
        <v>70</v>
      </c>
      <c r="C26" s="10">
        <f>'(К1)школы'!AO22</f>
        <v>112.77777777777779</v>
      </c>
      <c r="D26" s="11">
        <f>'(К2) объем'!E28</f>
        <v>101.904761904762</v>
      </c>
      <c r="E26" s="11">
        <f>'(К3)школы финанс'!H19</f>
        <v>100</v>
      </c>
      <c r="F26" s="12">
        <f t="shared" si="1"/>
        <v>104.89417989417991</v>
      </c>
      <c r="G26" s="8"/>
    </row>
    <row r="27" spans="1:14" ht="18.75">
      <c r="A27" s="351">
        <v>17</v>
      </c>
      <c r="B27" s="13" t="s">
        <v>71</v>
      </c>
      <c r="C27" s="10">
        <f>'(К1)школы'!AO23</f>
        <v>104.16666666666667</v>
      </c>
      <c r="D27" s="11">
        <f>'(К2) объем'!E29</f>
        <v>50</v>
      </c>
      <c r="E27" s="11">
        <f>'(К3)школы финанс'!H20</f>
        <v>105.84716928137479</v>
      </c>
      <c r="F27" s="12">
        <f t="shared" si="1"/>
        <v>86.671278649347144</v>
      </c>
      <c r="G27" s="8"/>
    </row>
    <row r="28" spans="1:14" ht="18.75">
      <c r="A28" s="352"/>
      <c r="B28" s="13" t="s">
        <v>217</v>
      </c>
      <c r="C28" s="10">
        <f>'(К1)дошколки'!AI14</f>
        <v>100</v>
      </c>
      <c r="D28" s="11">
        <f>'(К2) объем'!E30</f>
        <v>125</v>
      </c>
      <c r="E28" s="11">
        <f>'(К3)дошкол финанс'!H10</f>
        <v>100</v>
      </c>
      <c r="F28" s="12">
        <f t="shared" si="1"/>
        <v>108.33333333333333</v>
      </c>
      <c r="G28" s="8"/>
      <c r="M28" t="s">
        <v>218</v>
      </c>
    </row>
    <row r="29" spans="1:14" ht="18.75">
      <c r="A29" s="9">
        <v>18</v>
      </c>
      <c r="B29" s="13" t="s">
        <v>73</v>
      </c>
      <c r="C29" s="10">
        <f>'(К1)школы'!AO24</f>
        <v>252.4652777777778</v>
      </c>
      <c r="D29" s="11">
        <f>'(К2) объем'!E31</f>
        <v>95.238095238095198</v>
      </c>
      <c r="E29" s="11">
        <f>'(К3)школы финанс'!H21</f>
        <v>100</v>
      </c>
      <c r="F29" s="12">
        <f t="shared" si="1"/>
        <v>149.23445767195767</v>
      </c>
      <c r="G29" s="8"/>
      <c r="M29" s="31" t="s">
        <v>202</v>
      </c>
      <c r="N29" s="31" t="s">
        <v>191</v>
      </c>
    </row>
    <row r="30" spans="1:14" ht="18.75">
      <c r="A30" s="351">
        <v>19</v>
      </c>
      <c r="B30" s="13" t="s">
        <v>74</v>
      </c>
      <c r="C30" s="10">
        <f>'(К1)школы'!AO25</f>
        <v>113.83333333333333</v>
      </c>
      <c r="D30" s="11">
        <f>'(К2) объем'!E32</f>
        <v>112</v>
      </c>
      <c r="E30" s="11">
        <f>'(К3)школы финанс'!H22</f>
        <v>100</v>
      </c>
      <c r="F30" s="12">
        <f t="shared" si="1"/>
        <v>108.6111111111111</v>
      </c>
      <c r="G30" s="8"/>
      <c r="M30" s="31"/>
      <c r="N30" s="31"/>
    </row>
    <row r="31" spans="1:14" ht="18.75">
      <c r="A31" s="352"/>
      <c r="B31" s="13" t="s">
        <v>219</v>
      </c>
      <c r="C31" s="10">
        <f>'(К1)дошколки'!AI15</f>
        <v>100</v>
      </c>
      <c r="D31" s="11">
        <f>'(К2) объем'!E33</f>
        <v>62.5</v>
      </c>
      <c r="E31" s="11">
        <f>'(К3)дошкол финанс'!H11</f>
        <v>100</v>
      </c>
      <c r="F31" s="12">
        <f t="shared" si="1"/>
        <v>87.5</v>
      </c>
      <c r="G31" s="8"/>
      <c r="M31" s="32" t="s">
        <v>220</v>
      </c>
      <c r="N31" s="32" t="s">
        <v>193</v>
      </c>
    </row>
    <row r="32" spans="1:14" ht="18.75">
      <c r="A32" s="9">
        <v>20</v>
      </c>
      <c r="B32" s="13" t="s">
        <v>75</v>
      </c>
      <c r="C32" s="10">
        <f>'(К1)школы'!AO26</f>
        <v>333.3877995642701</v>
      </c>
      <c r="D32" s="11">
        <f>'(К2) объем'!E34</f>
        <v>98.418972332015798</v>
      </c>
      <c r="E32" s="11">
        <f>'(К3)школы финанс'!H23</f>
        <v>100</v>
      </c>
      <c r="F32" s="12">
        <f t="shared" si="1"/>
        <v>177.26892396542863</v>
      </c>
      <c r="G32" s="8"/>
      <c r="M32" s="32" t="s">
        <v>221</v>
      </c>
      <c r="N32" s="32" t="s">
        <v>196</v>
      </c>
    </row>
    <row r="33" spans="1:14" ht="18.75">
      <c r="A33" s="351">
        <v>21</v>
      </c>
      <c r="B33" s="13" t="s">
        <v>76</v>
      </c>
      <c r="C33" s="10">
        <f>'(К1)школы'!AO27</f>
        <v>172.22222222222226</v>
      </c>
      <c r="D33" s="14">
        <f>'(К2) объем'!E35</f>
        <v>101.234567901235</v>
      </c>
      <c r="E33" s="11">
        <f>'(К3)школы финанс'!H24</f>
        <v>100</v>
      </c>
      <c r="F33" s="12">
        <f t="shared" si="1"/>
        <v>124.48559670781908</v>
      </c>
      <c r="G33" s="8"/>
      <c r="M33" s="32" t="s">
        <v>222</v>
      </c>
      <c r="N33" s="32" t="s">
        <v>198</v>
      </c>
    </row>
    <row r="34" spans="1:14" ht="18.75">
      <c r="A34" s="352"/>
      <c r="B34" s="13" t="s">
        <v>223</v>
      </c>
      <c r="C34" s="10">
        <f>'(К1)дошколки'!AI11</f>
        <v>142.91836734693877</v>
      </c>
      <c r="D34" s="14">
        <f>'(К2) объем'!E36</f>
        <v>100</v>
      </c>
      <c r="E34" s="11">
        <f>'(К3)дошкол финанс'!H12</f>
        <v>100</v>
      </c>
      <c r="F34" s="12">
        <f t="shared" si="1"/>
        <v>114.30612244897959</v>
      </c>
      <c r="G34" s="8"/>
    </row>
    <row r="35" spans="1:14" ht="18.75">
      <c r="A35" s="9">
        <v>22</v>
      </c>
      <c r="B35" s="13" t="s">
        <v>77</v>
      </c>
      <c r="C35" s="10">
        <f>'(К1)школы'!AO28</f>
        <v>205.45634920634916</v>
      </c>
      <c r="D35" s="11">
        <f>'(К2) объем'!E37</f>
        <v>97.029702970296995</v>
      </c>
      <c r="E35" s="11">
        <f>'(К3)школы финанс'!H25</f>
        <v>100</v>
      </c>
      <c r="F35" s="12">
        <f t="shared" si="1"/>
        <v>134.16201739221538</v>
      </c>
      <c r="G35" s="8"/>
    </row>
    <row r="36" spans="1:14" ht="18.75">
      <c r="A36" s="351">
        <v>23</v>
      </c>
      <c r="B36" s="13" t="s">
        <v>78</v>
      </c>
      <c r="C36" s="10">
        <f>'(К1)школы'!AO29</f>
        <v>133.33333333333334</v>
      </c>
      <c r="D36" s="11">
        <f>'(К2) объем'!E38</f>
        <v>94.736842105263193</v>
      </c>
      <c r="E36" s="11">
        <f>'(К3)школы финанс'!H26</f>
        <v>100</v>
      </c>
      <c r="F36" s="12">
        <f t="shared" si="1"/>
        <v>109.35672514619885</v>
      </c>
      <c r="G36" s="8"/>
    </row>
    <row r="37" spans="1:14" ht="18.75">
      <c r="A37" s="352"/>
      <c r="B37" s="13" t="s">
        <v>224</v>
      </c>
      <c r="C37" s="10">
        <f>'(К1)дошколки'!AI16</f>
        <v>97.571428571428569</v>
      </c>
      <c r="D37" s="11">
        <f>'(К2) объем'!E39</f>
        <v>93.75</v>
      </c>
      <c r="E37" s="11">
        <f>'(К3)дошкол финанс'!H13</f>
        <v>100</v>
      </c>
      <c r="F37" s="12">
        <f t="shared" si="1"/>
        <v>97.107142857142847</v>
      </c>
      <c r="G37" s="8"/>
    </row>
    <row r="38" spans="1:14" ht="18.75">
      <c r="A38" s="9">
        <v>24</v>
      </c>
      <c r="B38" s="13" t="s">
        <v>156</v>
      </c>
      <c r="C38" s="15"/>
      <c r="D38" s="11">
        <f>'(К2) объем'!E40</f>
        <v>100</v>
      </c>
      <c r="E38" s="11">
        <f>'(К3)школы финанс'!H27</f>
        <v>100.32730681829618</v>
      </c>
      <c r="F38" s="12">
        <f>(D38+E38)/2</f>
        <v>100.16365340914808</v>
      </c>
      <c r="G38" s="8"/>
    </row>
    <row r="39" spans="1:14" ht="18.75">
      <c r="A39" s="9">
        <v>25</v>
      </c>
      <c r="B39" s="13" t="s">
        <v>101</v>
      </c>
      <c r="C39" s="15">
        <f>'(К1)внеш'!AN7</f>
        <v>221.67989417989415</v>
      </c>
      <c r="D39" s="11">
        <f>'(К2) объем'!E41</f>
        <v>100</v>
      </c>
      <c r="E39" s="11">
        <f>'(К3)школы финанс'!H28</f>
        <v>100</v>
      </c>
      <c r="F39" s="12">
        <f t="shared" si="0"/>
        <v>140.55996472663139</v>
      </c>
      <c r="G39" s="8"/>
    </row>
    <row r="40" spans="1:14" ht="18.75">
      <c r="A40" s="9">
        <v>26</v>
      </c>
      <c r="B40" s="13" t="s">
        <v>20</v>
      </c>
      <c r="C40" s="15">
        <f>'(К1)сады'!AH8</f>
        <v>172.85714285714286</v>
      </c>
      <c r="D40" s="11">
        <f>'(К2) объем'!E42</f>
        <v>100</v>
      </c>
      <c r="E40" s="16">
        <f>'(К3)сады финанс'!I4</f>
        <v>100</v>
      </c>
      <c r="F40" s="12">
        <f t="shared" si="0"/>
        <v>124.28571428571429</v>
      </c>
      <c r="G40" s="8"/>
    </row>
    <row r="41" spans="1:14" ht="18.75">
      <c r="A41" s="9">
        <v>27</v>
      </c>
      <c r="B41" s="13" t="s">
        <v>21</v>
      </c>
      <c r="C41" s="15">
        <f>'(К1)сады'!AH9</f>
        <v>102.72294372294373</v>
      </c>
      <c r="D41" s="11">
        <f>'(К2) объем'!E43</f>
        <v>100</v>
      </c>
      <c r="E41" s="16">
        <f>'(К3)сады финанс'!I5</f>
        <v>100</v>
      </c>
      <c r="F41" s="12">
        <f t="shared" si="0"/>
        <v>100.90764790764791</v>
      </c>
      <c r="G41" s="8"/>
    </row>
    <row r="42" spans="1:14" ht="18.75">
      <c r="A42" s="9">
        <v>28</v>
      </c>
      <c r="B42" s="13" t="s">
        <v>22</v>
      </c>
      <c r="C42" s="15">
        <f>'(К1)сады'!AH10</f>
        <v>114.39682539682539</v>
      </c>
      <c r="D42" s="11">
        <f>'(К2) объем'!E44</f>
        <v>100</v>
      </c>
      <c r="E42" s="16">
        <f>'(К3)сады финанс'!I6</f>
        <v>100</v>
      </c>
      <c r="F42" s="12">
        <f t="shared" si="0"/>
        <v>104.79894179894181</v>
      </c>
      <c r="G42" s="8"/>
    </row>
    <row r="43" spans="1:14" ht="18.75">
      <c r="A43" s="9">
        <v>29</v>
      </c>
      <c r="B43" s="13" t="s">
        <v>23</v>
      </c>
      <c r="C43" s="15">
        <f>'(К1)сады'!AH11</f>
        <v>90.262626262626256</v>
      </c>
      <c r="D43" s="11">
        <f>'(К2) объем'!E45</f>
        <v>100</v>
      </c>
      <c r="E43" s="16">
        <f>'(К3)сады финанс'!I7</f>
        <v>100.02036920550734</v>
      </c>
      <c r="F43" s="12">
        <f t="shared" si="0"/>
        <v>96.760998489377869</v>
      </c>
      <c r="G43" s="8"/>
      <c r="L43" s="1"/>
      <c r="N43" t="s">
        <v>36</v>
      </c>
    </row>
    <row r="44" spans="1:14" ht="18.75">
      <c r="A44" s="9">
        <v>30</v>
      </c>
      <c r="B44" s="13" t="s">
        <v>24</v>
      </c>
      <c r="C44" s="15">
        <f>'(К1)сады'!AH12</f>
        <v>203.16190476190474</v>
      </c>
      <c r="D44" s="11">
        <f>'(К2) объем'!E46</f>
        <v>100</v>
      </c>
      <c r="E44" s="16">
        <f>'(К3)сады финанс'!I8</f>
        <v>100</v>
      </c>
      <c r="F44" s="12">
        <f t="shared" si="0"/>
        <v>134.38730158730158</v>
      </c>
      <c r="G44" s="8"/>
      <c r="L44" s="1"/>
    </row>
    <row r="45" spans="1:14" ht="18.75">
      <c r="A45" s="9">
        <v>31</v>
      </c>
      <c r="B45" s="13" t="s">
        <v>25</v>
      </c>
      <c r="C45" s="15">
        <f>'(К1)сады'!AH13</f>
        <v>130.54126984126987</v>
      </c>
      <c r="D45" s="11">
        <f>'(К2) объем'!E47</f>
        <v>100</v>
      </c>
      <c r="E45" s="16">
        <f>'(К3)сады финанс'!I9</f>
        <v>100</v>
      </c>
      <c r="F45" s="12">
        <f t="shared" si="0"/>
        <v>110.18042328042328</v>
      </c>
      <c r="G45" s="8"/>
    </row>
    <row r="46" spans="1:14" ht="18.75">
      <c r="A46" s="9">
        <v>32</v>
      </c>
      <c r="B46" s="13" t="s">
        <v>26</v>
      </c>
      <c r="C46" s="15">
        <f>'(К1)сады'!AH14</f>
        <v>122.09774436090224</v>
      </c>
      <c r="D46" s="11">
        <f>'(К2) объем'!E48</f>
        <v>100</v>
      </c>
      <c r="E46" s="16">
        <f>'(К3)сады финанс'!I10</f>
        <v>100</v>
      </c>
      <c r="F46" s="12">
        <f t="shared" si="0"/>
        <v>107.36591478696742</v>
      </c>
      <c r="G46" s="8"/>
    </row>
    <row r="47" spans="1:14" ht="18.75">
      <c r="A47" s="9">
        <v>33</v>
      </c>
      <c r="B47" s="13" t="s">
        <v>27</v>
      </c>
      <c r="C47" s="15">
        <f>'(К1)сады'!AH15</f>
        <v>156.60714285714286</v>
      </c>
      <c r="D47" s="11">
        <f>'(К2) объем'!E49</f>
        <v>100</v>
      </c>
      <c r="E47" s="16">
        <f>'(К3)сады финанс'!I11</f>
        <v>100.00000000000003</v>
      </c>
      <c r="F47" s="12">
        <f t="shared" si="0"/>
        <v>118.86904761904763</v>
      </c>
      <c r="G47" s="8"/>
    </row>
    <row r="48" spans="1:14" ht="18.75">
      <c r="A48" s="9">
        <v>34</v>
      </c>
      <c r="B48" s="13" t="s">
        <v>28</v>
      </c>
      <c r="C48" s="15">
        <f>'(К1)сады'!AH16</f>
        <v>128.34920634920633</v>
      </c>
      <c r="D48" s="11">
        <f>'(К2) объем'!E50</f>
        <v>100</v>
      </c>
      <c r="E48" s="16">
        <f>'(К3)сады финанс'!I12</f>
        <v>100</v>
      </c>
      <c r="F48" s="12">
        <f t="shared" si="0"/>
        <v>109.44973544973544</v>
      </c>
      <c r="G48" s="8"/>
    </row>
    <row r="49" spans="1:14" ht="18.75">
      <c r="A49" s="9">
        <v>35</v>
      </c>
      <c r="B49" s="13" t="s">
        <v>29</v>
      </c>
      <c r="C49" s="15">
        <f>'(К1)сады'!AH17</f>
        <v>121.61490683229813</v>
      </c>
      <c r="D49" s="11">
        <f>'(К2) объем'!E51</f>
        <v>100</v>
      </c>
      <c r="E49" s="16">
        <f>'(К3)сады финанс'!I13</f>
        <v>100</v>
      </c>
      <c r="F49" s="12">
        <f t="shared" si="0"/>
        <v>107.20496894409938</v>
      </c>
      <c r="G49" s="8"/>
    </row>
    <row r="50" spans="1:14" ht="18.75">
      <c r="A50" s="9">
        <v>36</v>
      </c>
      <c r="B50" s="13" t="s">
        <v>30</v>
      </c>
      <c r="C50" s="15">
        <f>'(К1)сады'!AH18</f>
        <v>101</v>
      </c>
      <c r="D50" s="11">
        <f>'(К2) объем'!E52</f>
        <v>100</v>
      </c>
      <c r="E50" s="16">
        <f>'(К3)сады финанс'!I14</f>
        <v>100</v>
      </c>
      <c r="F50" s="12">
        <f t="shared" si="0"/>
        <v>100.33333333333333</v>
      </c>
      <c r="G50" s="8"/>
    </row>
    <row r="51" spans="1:14" ht="18.75">
      <c r="A51" s="9">
        <v>37</v>
      </c>
      <c r="B51" s="13" t="s">
        <v>31</v>
      </c>
      <c r="C51" s="15">
        <f>'(К1)сады'!AH19</f>
        <v>118.68253968253968</v>
      </c>
      <c r="D51" s="11">
        <f>'(К2) объем'!E53</f>
        <v>100</v>
      </c>
      <c r="E51" s="16">
        <f>'(К3)сады финанс'!I15</f>
        <v>100</v>
      </c>
      <c r="F51" s="12">
        <f t="shared" si="0"/>
        <v>106.22751322751323</v>
      </c>
      <c r="G51" s="8"/>
      <c r="M51" s="1"/>
      <c r="N51" s="1"/>
    </row>
    <row r="52" spans="1:14" ht="18.75">
      <c r="A52" s="9">
        <v>38</v>
      </c>
      <c r="B52" s="13" t="s">
        <v>32</v>
      </c>
      <c r="C52" s="15">
        <f>'(К1)сады'!AH20</f>
        <v>133.01731601731601</v>
      </c>
      <c r="D52" s="11">
        <f>'(К2) объем'!E54</f>
        <v>100</v>
      </c>
      <c r="E52" s="16">
        <f>'(К3)сады финанс'!I16</f>
        <v>100</v>
      </c>
      <c r="F52" s="12">
        <f t="shared" si="0"/>
        <v>111.00577200577202</v>
      </c>
      <c r="G52" s="8"/>
    </row>
    <row r="53" spans="1:14" ht="18.75">
      <c r="A53" s="9">
        <v>39</v>
      </c>
      <c r="B53" s="13" t="s">
        <v>33</v>
      </c>
      <c r="C53" s="15">
        <f>'(К1)сады'!AH21</f>
        <v>166.73015873015873</v>
      </c>
      <c r="D53" s="11">
        <f>'(К2) объем'!E55</f>
        <v>100</v>
      </c>
      <c r="E53" s="16">
        <f>'(К3)сады финанс'!I17</f>
        <v>100.0027196744371</v>
      </c>
      <c r="F53" s="12">
        <f t="shared" si="0"/>
        <v>122.24429280153196</v>
      </c>
      <c r="G53" s="8"/>
    </row>
    <row r="54" spans="1:14" ht="18.75">
      <c r="A54" s="9">
        <v>40</v>
      </c>
      <c r="B54" s="13" t="s">
        <v>34</v>
      </c>
      <c r="C54" s="15">
        <f>'(К1)сады'!AH22</f>
        <v>94.523809523809518</v>
      </c>
      <c r="D54" s="11">
        <f>'(К2) объем'!E56</f>
        <v>100</v>
      </c>
      <c r="E54" s="16">
        <f>'(К3)сады финанс'!I18</f>
        <v>100</v>
      </c>
      <c r="F54" s="12">
        <f t="shared" si="0"/>
        <v>98.174603174603178</v>
      </c>
      <c r="G54" s="8"/>
    </row>
    <row r="55" spans="1:14" s="1" customFormat="1" ht="18.75">
      <c r="A55" s="9">
        <v>42</v>
      </c>
      <c r="B55" s="17" t="s">
        <v>183</v>
      </c>
      <c r="C55" s="15">
        <f>'(К1)вести'!J5</f>
        <v>100</v>
      </c>
      <c r="D55" s="11">
        <f>'(К2) объем'!E57</f>
        <v>100</v>
      </c>
      <c r="E55" s="16">
        <f>'(К3)прочее финанс'!H4</f>
        <v>100</v>
      </c>
      <c r="F55" s="12">
        <f t="shared" si="0"/>
        <v>100</v>
      </c>
      <c r="G55" s="18"/>
    </row>
    <row r="56" spans="1:14" ht="18.75">
      <c r="A56" s="9">
        <v>43</v>
      </c>
      <c r="B56" s="13" t="s">
        <v>158</v>
      </c>
      <c r="C56" s="15">
        <f>'(К1)ДШИ'!AQ5</f>
        <v>116.153846153846</v>
      </c>
      <c r="D56" s="11">
        <f>'(К2) объем'!E58</f>
        <v>100</v>
      </c>
      <c r="E56" s="16">
        <f>'(К3)школы финанс'!H29</f>
        <v>100</v>
      </c>
      <c r="F56" s="12">
        <f t="shared" si="0"/>
        <v>105.38461538461534</v>
      </c>
      <c r="G56" s="8"/>
    </row>
    <row r="57" spans="1:14" ht="18.75">
      <c r="A57" s="9">
        <v>44</v>
      </c>
      <c r="B57" s="13" t="s">
        <v>35</v>
      </c>
      <c r="C57" s="15">
        <f>'(К1)сады'!AH23</f>
        <v>143.72619047619045</v>
      </c>
      <c r="D57" s="11">
        <f>'(К2) объем'!E59</f>
        <v>100</v>
      </c>
      <c r="E57" s="16">
        <f>'(К3)сады финанс'!I19</f>
        <v>99.999999999999986</v>
      </c>
      <c r="F57" s="12">
        <f t="shared" si="0"/>
        <v>114.57539682539681</v>
      </c>
      <c r="G57" s="8"/>
    </row>
    <row r="58" spans="1:14" ht="18.75">
      <c r="A58" s="9">
        <v>45</v>
      </c>
      <c r="B58" s="13" t="s">
        <v>159</v>
      </c>
      <c r="C58" s="19">
        <f>'(К1)ЦБС'!J5</f>
        <v>2130.1690003716089</v>
      </c>
      <c r="D58" s="20">
        <f>'(К2) объем'!E60</f>
        <v>94.919865319865309</v>
      </c>
      <c r="E58" s="21">
        <f>'(К3)прочее финанс'!H5</f>
        <v>100.00000000000003</v>
      </c>
      <c r="F58" s="12">
        <f t="shared" si="0"/>
        <v>775.02962189715811</v>
      </c>
      <c r="G58" s="8"/>
    </row>
    <row r="59" spans="1:14" ht="18.75">
      <c r="A59" s="9">
        <v>46</v>
      </c>
      <c r="B59" s="22" t="s">
        <v>125</v>
      </c>
      <c r="C59" s="23">
        <f>'(К1)РЦКиД'!BF6</f>
        <v>41.9449880408784</v>
      </c>
      <c r="D59" s="24">
        <f>'(К2) объем'!E61</f>
        <v>186.29166666666669</v>
      </c>
      <c r="E59" s="24">
        <f>'(К3)прочее финанс'!H6</f>
        <v>100</v>
      </c>
      <c r="F59" s="12">
        <f t="shared" si="0"/>
        <v>109.41221823584836</v>
      </c>
      <c r="G59" s="8"/>
    </row>
    <row r="60" spans="1:14" s="1" customFormat="1" ht="18.75">
      <c r="A60" s="9">
        <v>47</v>
      </c>
      <c r="B60" s="17" t="s">
        <v>161</v>
      </c>
      <c r="C60" s="10">
        <f>'(К1)каскад'!AH5</f>
        <v>72.0833333333333</v>
      </c>
      <c r="D60" s="11">
        <f>'(К2) объем'!E62</f>
        <v>88.333333333333329</v>
      </c>
      <c r="E60" s="11">
        <f>'(К3)прочее финанс'!H7</f>
        <v>100</v>
      </c>
      <c r="F60" s="25">
        <f t="shared" si="0"/>
        <v>86.805555555555543</v>
      </c>
      <c r="G60" s="26"/>
      <c r="H60" s="27"/>
      <c r="I60" s="27"/>
      <c r="J60" s="27"/>
      <c r="K60" s="27"/>
      <c r="L60" s="27"/>
      <c r="M60"/>
      <c r="N60"/>
    </row>
    <row r="61" spans="1:14" s="1" customFormat="1" ht="18.75">
      <c r="A61" s="13">
        <v>48</v>
      </c>
      <c r="B61" s="17" t="s">
        <v>233</v>
      </c>
      <c r="C61" s="15"/>
      <c r="D61" s="16">
        <f>'(К2) объем'!E63</f>
        <v>100</v>
      </c>
      <c r="E61" s="16">
        <f>'(К3)прочее финанс'!G8</f>
        <v>99.673323930070353</v>
      </c>
      <c r="F61" s="25">
        <f>(C61+D61+E61)/2</f>
        <v>99.836661965035177</v>
      </c>
      <c r="G61" s="365"/>
      <c r="H61" s="27"/>
      <c r="I61" s="27"/>
      <c r="J61" s="27"/>
      <c r="K61" s="27"/>
      <c r="L61" s="27"/>
      <c r="M61"/>
      <c r="N61"/>
    </row>
    <row r="62" spans="1:14">
      <c r="A62" s="28"/>
    </row>
    <row r="63" spans="1:14">
      <c r="A63" s="28"/>
    </row>
    <row r="64" spans="1:14">
      <c r="B64" s="29"/>
    </row>
    <row r="65" spans="2:2" ht="15" customHeight="1"/>
    <row r="78" spans="2:2">
      <c r="B78" s="29"/>
    </row>
    <row r="84" spans="2:2">
      <c r="B84" s="29"/>
    </row>
    <row r="92" spans="2:2">
      <c r="B92" s="29"/>
    </row>
    <row r="98" spans="2:2">
      <c r="B98" s="29"/>
    </row>
    <row r="104" spans="2:2">
      <c r="B104" s="29"/>
    </row>
    <row r="111" spans="2:2">
      <c r="B111" s="29"/>
    </row>
    <row r="118" spans="2:2">
      <c r="B118" s="29"/>
    </row>
    <row r="122" spans="2:2">
      <c r="B122" s="29"/>
    </row>
    <row r="129" spans="2:2">
      <c r="B129" s="29"/>
    </row>
    <row r="136" spans="2:2">
      <c r="B136" s="29"/>
    </row>
    <row r="140" spans="2:2">
      <c r="B140" s="29"/>
    </row>
  </sheetData>
  <mergeCells count="15">
    <mergeCell ref="A33:A34"/>
    <mergeCell ref="A36:A37"/>
    <mergeCell ref="B2:B4"/>
    <mergeCell ref="F2:F4"/>
    <mergeCell ref="C2:E3"/>
    <mergeCell ref="A17:A18"/>
    <mergeCell ref="A20:A21"/>
    <mergeCell ref="A22:A23"/>
    <mergeCell ref="A27:A28"/>
    <mergeCell ref="A30:A31"/>
    <mergeCell ref="A1:G1"/>
    <mergeCell ref="A2:A4"/>
    <mergeCell ref="A11:A12"/>
    <mergeCell ref="A13:A14"/>
    <mergeCell ref="A15:A16"/>
  </mergeCells>
  <pageMargins left="0.25" right="0.25" top="0.75" bottom="0.75" header="0.3" footer="0.3"/>
  <pageSetup paperSize="9" scale="3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AO35"/>
  <sheetViews>
    <sheetView topLeftCell="A4" zoomScale="85" zoomScaleNormal="85" zoomScaleSheetLayoutView="110" workbookViewId="0">
      <pane xSplit="3" ySplit="3" topLeftCell="K7" activePane="bottomRight" state="frozen"/>
      <selection pane="topRight"/>
      <selection pane="bottomLeft"/>
      <selection pane="bottomRight" activeCell="AB6" sqref="AB6"/>
    </sheetView>
  </sheetViews>
  <sheetFormatPr defaultColWidth="9" defaultRowHeight="15"/>
  <cols>
    <col min="1" max="1" width="4.42578125" customWidth="1"/>
    <col min="2" max="2" width="33.7109375" customWidth="1"/>
    <col min="3" max="3" width="5.28515625" customWidth="1"/>
    <col min="4" max="4" width="5.85546875" customWidth="1"/>
    <col min="5" max="5" width="6.5703125" customWidth="1"/>
    <col min="6" max="6" width="5.28515625" customWidth="1"/>
    <col min="7" max="7" width="6.42578125" customWidth="1"/>
    <col min="8" max="8" width="6" customWidth="1"/>
    <col min="9" max="9" width="5.42578125" customWidth="1"/>
    <col min="10" max="10" width="5.7109375" customWidth="1"/>
    <col min="11" max="12" width="6.140625" customWidth="1"/>
    <col min="13" max="13" width="4.85546875" customWidth="1"/>
    <col min="14" max="14" width="5.140625" customWidth="1"/>
    <col min="15" max="15" width="5.7109375" customWidth="1"/>
    <col min="16" max="16" width="4.7109375" customWidth="1"/>
    <col min="17" max="18" width="5.5703125" customWidth="1"/>
    <col min="19" max="19" width="4.7109375" customWidth="1"/>
    <col min="20" max="20" width="5.5703125" customWidth="1"/>
    <col min="21" max="21" width="7.42578125" customWidth="1"/>
    <col min="22" max="22" width="4.7109375" customWidth="1"/>
    <col min="23" max="24" width="5.7109375" customWidth="1"/>
    <col min="25" max="26" width="5.140625" customWidth="1"/>
    <col min="27" max="27" width="5.42578125" customWidth="1"/>
    <col min="28" max="28" width="4.28515625" customWidth="1"/>
    <col min="29" max="30" width="5.5703125" customWidth="1"/>
    <col min="31" max="31" width="5.140625" customWidth="1"/>
    <col min="32" max="32" width="4.85546875" customWidth="1"/>
    <col min="33" max="34" width="5.28515625" customWidth="1"/>
    <col min="35" max="35" width="4.85546875" customWidth="1"/>
    <col min="36" max="36" width="5.7109375" customWidth="1"/>
    <col min="37" max="37" width="5.28515625" customWidth="1"/>
    <col min="38" max="38" width="5.140625" customWidth="1"/>
    <col min="39" max="39" width="5.5703125" customWidth="1"/>
    <col min="40" max="40" width="7.140625" customWidth="1"/>
    <col min="41" max="41" width="13.7109375" customWidth="1"/>
  </cols>
  <sheetData>
    <row r="2" spans="1:41">
      <c r="A2" s="152" t="s">
        <v>38</v>
      </c>
      <c r="B2" s="152"/>
      <c r="C2" s="152"/>
      <c r="D2" s="152"/>
      <c r="E2" s="152"/>
      <c r="F2" s="152"/>
    </row>
    <row r="4" spans="1:41" ht="115.5" customHeight="1">
      <c r="A4" s="266" t="s">
        <v>1</v>
      </c>
      <c r="B4" s="269" t="s">
        <v>2</v>
      </c>
      <c r="C4" s="272" t="s">
        <v>39</v>
      </c>
      <c r="D4" s="257" t="s">
        <v>40</v>
      </c>
      <c r="E4" s="258"/>
      <c r="F4" s="275" t="s">
        <v>5</v>
      </c>
      <c r="G4" s="255" t="s">
        <v>41</v>
      </c>
      <c r="H4" s="256"/>
      <c r="I4" s="278" t="s">
        <v>5</v>
      </c>
      <c r="J4" s="255" t="s">
        <v>42</v>
      </c>
      <c r="K4" s="256"/>
      <c r="L4" s="262" t="s">
        <v>5</v>
      </c>
      <c r="M4" s="259" t="s">
        <v>43</v>
      </c>
      <c r="N4" s="260"/>
      <c r="O4" s="263" t="s">
        <v>5</v>
      </c>
      <c r="P4" s="255" t="s">
        <v>44</v>
      </c>
      <c r="Q4" s="256"/>
      <c r="R4" s="278" t="s">
        <v>5</v>
      </c>
      <c r="S4" s="255" t="s">
        <v>45</v>
      </c>
      <c r="T4" s="256"/>
      <c r="U4" s="278" t="s">
        <v>5</v>
      </c>
      <c r="V4" s="255" t="s">
        <v>46</v>
      </c>
      <c r="W4" s="256"/>
      <c r="X4" s="278" t="s">
        <v>5</v>
      </c>
      <c r="Y4" s="255" t="s">
        <v>47</v>
      </c>
      <c r="Z4" s="256"/>
      <c r="AA4" s="263" t="s">
        <v>5</v>
      </c>
      <c r="AB4" s="255" t="s">
        <v>48</v>
      </c>
      <c r="AC4" s="256"/>
      <c r="AD4" s="278" t="s">
        <v>5</v>
      </c>
      <c r="AE4" s="255" t="s">
        <v>49</v>
      </c>
      <c r="AF4" s="256"/>
      <c r="AG4" s="278" t="s">
        <v>5</v>
      </c>
      <c r="AH4" s="255" t="s">
        <v>50</v>
      </c>
      <c r="AI4" s="256"/>
      <c r="AJ4" s="278" t="s">
        <v>5</v>
      </c>
      <c r="AK4" s="255" t="s">
        <v>51</v>
      </c>
      <c r="AL4" s="256"/>
      <c r="AM4" s="278" t="s">
        <v>5</v>
      </c>
      <c r="AN4" s="281" t="s">
        <v>52</v>
      </c>
      <c r="AO4" s="281"/>
    </row>
    <row r="5" spans="1:41" ht="99.75" customHeight="1">
      <c r="A5" s="267"/>
      <c r="B5" s="270"/>
      <c r="C5" s="273"/>
      <c r="D5" s="261" t="s">
        <v>16</v>
      </c>
      <c r="E5" s="240"/>
      <c r="F5" s="276"/>
      <c r="G5" s="252" t="s">
        <v>16</v>
      </c>
      <c r="H5" s="251"/>
      <c r="I5" s="279"/>
      <c r="J5" s="252" t="s">
        <v>16</v>
      </c>
      <c r="K5" s="251"/>
      <c r="L5" s="245"/>
      <c r="M5" s="261" t="s">
        <v>16</v>
      </c>
      <c r="N5" s="240"/>
      <c r="O5" s="264"/>
      <c r="P5" s="252" t="s">
        <v>16</v>
      </c>
      <c r="Q5" s="251"/>
      <c r="R5" s="279"/>
      <c r="S5" s="252" t="s">
        <v>16</v>
      </c>
      <c r="T5" s="251"/>
      <c r="U5" s="279"/>
      <c r="V5" s="252" t="s">
        <v>16</v>
      </c>
      <c r="W5" s="251"/>
      <c r="X5" s="279"/>
      <c r="Y5" s="252" t="s">
        <v>16</v>
      </c>
      <c r="Z5" s="251"/>
      <c r="AA5" s="264"/>
      <c r="AB5" s="252" t="s">
        <v>16</v>
      </c>
      <c r="AC5" s="251"/>
      <c r="AD5" s="279"/>
      <c r="AE5" s="252" t="s">
        <v>16</v>
      </c>
      <c r="AF5" s="251"/>
      <c r="AG5" s="279"/>
      <c r="AH5" s="252" t="s">
        <v>16</v>
      </c>
      <c r="AI5" s="251"/>
      <c r="AJ5" s="279"/>
      <c r="AK5" s="252" t="s">
        <v>16</v>
      </c>
      <c r="AL5" s="251"/>
      <c r="AM5" s="279"/>
      <c r="AN5" s="281"/>
      <c r="AO5" s="281"/>
    </row>
    <row r="6" spans="1:41" ht="96.75" customHeight="1">
      <c r="A6" s="268"/>
      <c r="B6" s="271"/>
      <c r="C6" s="274"/>
      <c r="D6" s="140" t="s">
        <v>17</v>
      </c>
      <c r="E6" s="128" t="s">
        <v>18</v>
      </c>
      <c r="F6" s="277"/>
      <c r="G6" s="140" t="s">
        <v>17</v>
      </c>
      <c r="H6" s="128" t="s">
        <v>18</v>
      </c>
      <c r="I6" s="280"/>
      <c r="J6" s="140" t="s">
        <v>17</v>
      </c>
      <c r="K6" s="128" t="s">
        <v>18</v>
      </c>
      <c r="L6" s="246"/>
      <c r="M6" s="140" t="s">
        <v>17</v>
      </c>
      <c r="N6" s="128" t="s">
        <v>18</v>
      </c>
      <c r="O6" s="265"/>
      <c r="P6" s="140" t="s">
        <v>17</v>
      </c>
      <c r="Q6" s="128" t="s">
        <v>18</v>
      </c>
      <c r="R6" s="280"/>
      <c r="S6" s="140" t="s">
        <v>17</v>
      </c>
      <c r="T6" s="128" t="s">
        <v>53</v>
      </c>
      <c r="U6" s="280"/>
      <c r="V6" s="140" t="s">
        <v>17</v>
      </c>
      <c r="W6" s="128" t="s">
        <v>18</v>
      </c>
      <c r="X6" s="280"/>
      <c r="Y6" s="140" t="s">
        <v>17</v>
      </c>
      <c r="Z6" s="128" t="s">
        <v>18</v>
      </c>
      <c r="AA6" s="265"/>
      <c r="AB6" s="140" t="s">
        <v>17</v>
      </c>
      <c r="AC6" s="128" t="s">
        <v>18</v>
      </c>
      <c r="AD6" s="280"/>
      <c r="AE6" s="140" t="s">
        <v>17</v>
      </c>
      <c r="AF6" s="128" t="s">
        <v>18</v>
      </c>
      <c r="AG6" s="280"/>
      <c r="AH6" s="140" t="s">
        <v>17</v>
      </c>
      <c r="AI6" s="128" t="s">
        <v>18</v>
      </c>
      <c r="AJ6" s="279"/>
      <c r="AK6" s="140" t="s">
        <v>17</v>
      </c>
      <c r="AL6" s="128" t="s">
        <v>18</v>
      </c>
      <c r="AM6" s="279"/>
      <c r="AN6" s="32"/>
      <c r="AO6" s="33" t="s">
        <v>19</v>
      </c>
    </row>
    <row r="7" spans="1:41">
      <c r="A7" s="174">
        <v>1</v>
      </c>
      <c r="B7" s="157" t="s">
        <v>54</v>
      </c>
      <c r="C7" s="130" t="s">
        <v>55</v>
      </c>
      <c r="D7" s="132">
        <v>100</v>
      </c>
      <c r="E7" s="133">
        <v>100</v>
      </c>
      <c r="F7" s="130">
        <f>E7/D7*100</f>
        <v>100</v>
      </c>
      <c r="G7" s="132">
        <v>50</v>
      </c>
      <c r="H7" s="133">
        <v>50</v>
      </c>
      <c r="I7" s="130">
        <f>H7/G7*100</f>
        <v>100</v>
      </c>
      <c r="J7" s="157">
        <v>0</v>
      </c>
      <c r="K7" s="181">
        <v>0</v>
      </c>
      <c r="L7" s="130">
        <v>100</v>
      </c>
      <c r="M7" s="157">
        <v>100</v>
      </c>
      <c r="N7" s="181">
        <v>100</v>
      </c>
      <c r="O7" s="130">
        <f>N7/M7*100</f>
        <v>100</v>
      </c>
      <c r="P7" s="132">
        <v>25</v>
      </c>
      <c r="Q7" s="181">
        <v>80</v>
      </c>
      <c r="R7" s="130">
        <f>Q7/P7*100</f>
        <v>320</v>
      </c>
      <c r="S7" s="132">
        <v>10</v>
      </c>
      <c r="T7" s="181">
        <v>14</v>
      </c>
      <c r="U7" s="130">
        <f>T7/S7*100</f>
        <v>140</v>
      </c>
      <c r="V7" s="132">
        <v>0</v>
      </c>
      <c r="W7" s="181">
        <v>0</v>
      </c>
      <c r="X7" s="130">
        <v>100</v>
      </c>
      <c r="Y7" s="191">
        <v>100</v>
      </c>
      <c r="Z7" s="192">
        <v>100</v>
      </c>
      <c r="AA7" s="130">
        <f>Z7/Y7*100</f>
        <v>100</v>
      </c>
      <c r="AB7" s="193">
        <v>100</v>
      </c>
      <c r="AC7" s="194">
        <v>100</v>
      </c>
      <c r="AD7" s="130">
        <f>AC7/AB7*100</f>
        <v>100</v>
      </c>
      <c r="AE7" s="191">
        <v>100</v>
      </c>
      <c r="AF7" s="181">
        <v>100</v>
      </c>
      <c r="AG7" s="130">
        <f>AF7/AE7*100</f>
        <v>100</v>
      </c>
      <c r="AH7" s="195">
        <v>100</v>
      </c>
      <c r="AI7" s="182">
        <v>100</v>
      </c>
      <c r="AJ7" s="32">
        <f>AI7/AH7*100</f>
        <v>100</v>
      </c>
      <c r="AK7" s="195">
        <v>100</v>
      </c>
      <c r="AL7" s="187">
        <v>100</v>
      </c>
      <c r="AM7" s="32">
        <f>AL7/AK7*100</f>
        <v>100</v>
      </c>
      <c r="AN7" s="202">
        <f>F7+I7+L7+O7+R7+U7+X7+AA7+AD7+AG7+AJ7+AM7</f>
        <v>1460</v>
      </c>
      <c r="AO7" s="173">
        <f>AN7/12</f>
        <v>121.666666666667</v>
      </c>
    </row>
    <row r="8" spans="1:41">
      <c r="A8" s="31">
        <v>2</v>
      </c>
      <c r="B8" s="103" t="s">
        <v>56</v>
      </c>
      <c r="C8" s="32" t="s">
        <v>55</v>
      </c>
      <c r="D8" s="115">
        <v>100</v>
      </c>
      <c r="E8" s="116">
        <v>100</v>
      </c>
      <c r="F8" s="130">
        <f t="shared" ref="F8:F29" si="0">E8/D8*100</f>
        <v>100</v>
      </c>
      <c r="G8" s="115">
        <v>20</v>
      </c>
      <c r="H8" s="116">
        <v>91</v>
      </c>
      <c r="I8" s="130">
        <f t="shared" ref="I8:I29" si="1">H8/G8*100</f>
        <v>455</v>
      </c>
      <c r="J8" s="115">
        <v>0</v>
      </c>
      <c r="K8" s="182">
        <v>0</v>
      </c>
      <c r="L8" s="130">
        <v>100</v>
      </c>
      <c r="M8" s="115">
        <v>100</v>
      </c>
      <c r="N8" s="182">
        <v>100</v>
      </c>
      <c r="O8" s="130">
        <f t="shared" ref="O8:O29" si="2">N8/M8*100</f>
        <v>100</v>
      </c>
      <c r="P8" s="115">
        <v>28</v>
      </c>
      <c r="Q8" s="182">
        <v>43</v>
      </c>
      <c r="R8" s="130">
        <f t="shared" ref="R8:R26" si="3">Q8/P8*100</f>
        <v>153.57142857142858</v>
      </c>
      <c r="S8" s="132">
        <v>3</v>
      </c>
      <c r="T8" s="182">
        <v>13</v>
      </c>
      <c r="U8" s="130">
        <f t="shared" ref="U8:U15" si="4">T8/S8*100</f>
        <v>433.33333333333331</v>
      </c>
      <c r="V8" s="132">
        <v>0</v>
      </c>
      <c r="W8" s="182">
        <v>0</v>
      </c>
      <c r="X8" s="130">
        <v>100</v>
      </c>
      <c r="Y8" s="195">
        <v>100</v>
      </c>
      <c r="Z8" s="196">
        <v>100</v>
      </c>
      <c r="AA8" s="130">
        <f t="shared" ref="AA8:AA29" si="5">Z8/Y8*100</f>
        <v>100</v>
      </c>
      <c r="AB8" s="100">
        <v>100</v>
      </c>
      <c r="AC8" s="101">
        <v>100</v>
      </c>
      <c r="AD8" s="130">
        <f t="shared" ref="AD8:AD29" si="6">AC8/AB8*100</f>
        <v>100</v>
      </c>
      <c r="AE8" s="195">
        <v>100</v>
      </c>
      <c r="AF8" s="182">
        <v>100</v>
      </c>
      <c r="AG8" s="130">
        <f t="shared" ref="AG8:AG29" si="7">AF8/AE8*100</f>
        <v>100</v>
      </c>
      <c r="AH8" s="195">
        <v>97</v>
      </c>
      <c r="AI8" s="182">
        <v>97</v>
      </c>
      <c r="AJ8" s="32">
        <f t="shared" ref="AJ8:AJ29" si="8">AI8/AH8*100</f>
        <v>100</v>
      </c>
      <c r="AK8" s="195">
        <v>95</v>
      </c>
      <c r="AL8" s="182">
        <v>100</v>
      </c>
      <c r="AM8" s="32">
        <f t="shared" ref="AM8:AM29" si="9">AL8/AK8*100</f>
        <v>105.26315789473684</v>
      </c>
      <c r="AN8" s="202">
        <f t="shared" ref="AN8:AN29" si="10">F8+I8+L8+O8+R8+U8+X8+AA8+AD8+AG8+AJ8+AM8</f>
        <v>1947.1679197994988</v>
      </c>
      <c r="AO8" s="173">
        <f t="shared" ref="AO8:AO29" si="11">AN8/12</f>
        <v>162.26399331662489</v>
      </c>
    </row>
    <row r="9" spans="1:41">
      <c r="A9" s="31">
        <v>3</v>
      </c>
      <c r="B9" s="103" t="s">
        <v>57</v>
      </c>
      <c r="C9" s="32" t="s">
        <v>55</v>
      </c>
      <c r="D9" s="115">
        <v>100</v>
      </c>
      <c r="E9" s="116">
        <v>100</v>
      </c>
      <c r="F9" s="130">
        <f t="shared" si="0"/>
        <v>100</v>
      </c>
      <c r="G9" s="115">
        <v>25</v>
      </c>
      <c r="H9" s="116">
        <v>25</v>
      </c>
      <c r="I9" s="130">
        <f t="shared" si="1"/>
        <v>100</v>
      </c>
      <c r="J9" s="115">
        <v>1</v>
      </c>
      <c r="K9" s="182">
        <v>1</v>
      </c>
      <c r="L9" s="130">
        <v>100</v>
      </c>
      <c r="M9" s="115">
        <v>100</v>
      </c>
      <c r="N9" s="182">
        <v>100</v>
      </c>
      <c r="O9" s="130">
        <f t="shared" si="2"/>
        <v>100</v>
      </c>
      <c r="P9" s="115">
        <v>20</v>
      </c>
      <c r="Q9" s="182">
        <v>22</v>
      </c>
      <c r="R9" s="130">
        <f t="shared" si="3"/>
        <v>110</v>
      </c>
      <c r="S9" s="132">
        <v>2</v>
      </c>
      <c r="T9" s="182">
        <v>2</v>
      </c>
      <c r="U9" s="130">
        <f t="shared" si="4"/>
        <v>100</v>
      </c>
      <c r="V9" s="132">
        <v>1</v>
      </c>
      <c r="W9" s="182">
        <v>1</v>
      </c>
      <c r="X9" s="130">
        <f t="shared" ref="X9:X29" si="12">W9/V9*100</f>
        <v>100</v>
      </c>
      <c r="Y9" s="195">
        <v>100</v>
      </c>
      <c r="Z9" s="196">
        <v>100</v>
      </c>
      <c r="AA9" s="130">
        <f t="shared" si="5"/>
        <v>100</v>
      </c>
      <c r="AB9" s="100">
        <v>100</v>
      </c>
      <c r="AC9" s="101">
        <v>100</v>
      </c>
      <c r="AD9" s="130">
        <f t="shared" si="6"/>
        <v>100</v>
      </c>
      <c r="AE9" s="195">
        <v>100</v>
      </c>
      <c r="AF9" s="182">
        <v>100</v>
      </c>
      <c r="AG9" s="130">
        <f t="shared" si="7"/>
        <v>100</v>
      </c>
      <c r="AH9" s="195">
        <v>100</v>
      </c>
      <c r="AI9" s="182">
        <v>100</v>
      </c>
      <c r="AJ9" s="32">
        <f t="shared" si="8"/>
        <v>100</v>
      </c>
      <c r="AK9" s="195">
        <v>100</v>
      </c>
      <c r="AL9" s="182">
        <v>100</v>
      </c>
      <c r="AM9" s="32">
        <f t="shared" si="9"/>
        <v>100</v>
      </c>
      <c r="AN9" s="202">
        <f t="shared" si="10"/>
        <v>1210</v>
      </c>
      <c r="AO9" s="173">
        <f t="shared" si="11"/>
        <v>100.83333333333333</v>
      </c>
    </row>
    <row r="10" spans="1:41">
      <c r="A10" s="31">
        <v>4</v>
      </c>
      <c r="B10" s="103" t="s">
        <v>58</v>
      </c>
      <c r="C10" s="32" t="s">
        <v>55</v>
      </c>
      <c r="D10" s="115">
        <v>88</v>
      </c>
      <c r="E10" s="116">
        <v>88</v>
      </c>
      <c r="F10" s="130">
        <f t="shared" si="0"/>
        <v>100</v>
      </c>
      <c r="G10" s="115">
        <v>18</v>
      </c>
      <c r="H10" s="101">
        <v>18</v>
      </c>
      <c r="I10" s="130">
        <f t="shared" si="1"/>
        <v>100</v>
      </c>
      <c r="J10" s="115">
        <v>0</v>
      </c>
      <c r="K10" s="182">
        <v>0</v>
      </c>
      <c r="L10" s="130">
        <v>100</v>
      </c>
      <c r="M10" s="115">
        <v>100</v>
      </c>
      <c r="N10" s="182">
        <v>100</v>
      </c>
      <c r="O10" s="130">
        <f t="shared" si="2"/>
        <v>100</v>
      </c>
      <c r="P10" s="115">
        <v>18</v>
      </c>
      <c r="Q10" s="182">
        <v>28</v>
      </c>
      <c r="R10" s="130">
        <f t="shared" si="3"/>
        <v>155.555555555556</v>
      </c>
      <c r="S10" s="132">
        <v>3</v>
      </c>
      <c r="T10" s="182">
        <v>19</v>
      </c>
      <c r="U10" s="130">
        <f t="shared" si="4"/>
        <v>633.33333333333326</v>
      </c>
      <c r="V10" s="132">
        <v>0</v>
      </c>
      <c r="W10" s="182">
        <v>0</v>
      </c>
      <c r="X10" s="130">
        <v>100</v>
      </c>
      <c r="Y10" s="195">
        <v>100</v>
      </c>
      <c r="Z10" s="196">
        <v>100</v>
      </c>
      <c r="AA10" s="130">
        <f t="shared" si="5"/>
        <v>100</v>
      </c>
      <c r="AB10" s="100">
        <v>100</v>
      </c>
      <c r="AC10" s="101">
        <v>100</v>
      </c>
      <c r="AD10" s="130">
        <f t="shared" si="6"/>
        <v>100</v>
      </c>
      <c r="AE10" s="195">
        <v>100</v>
      </c>
      <c r="AF10" s="182">
        <v>100</v>
      </c>
      <c r="AG10" s="130">
        <f t="shared" si="7"/>
        <v>100</v>
      </c>
      <c r="AH10" s="195">
        <v>95</v>
      </c>
      <c r="AI10" s="182">
        <v>95</v>
      </c>
      <c r="AJ10" s="32">
        <f t="shared" si="8"/>
        <v>100</v>
      </c>
      <c r="AK10" s="195">
        <v>100</v>
      </c>
      <c r="AL10" s="196">
        <v>100</v>
      </c>
      <c r="AM10" s="32">
        <f t="shared" si="9"/>
        <v>100</v>
      </c>
      <c r="AN10" s="202">
        <f t="shared" si="10"/>
        <v>1788.8888888888891</v>
      </c>
      <c r="AO10" s="173">
        <f t="shared" si="11"/>
        <v>149.0740740740741</v>
      </c>
    </row>
    <row r="11" spans="1:41">
      <c r="A11" s="31">
        <v>5</v>
      </c>
      <c r="B11" s="103" t="s">
        <v>59</v>
      </c>
      <c r="C11" s="32" t="s">
        <v>55</v>
      </c>
      <c r="D11" s="115">
        <v>100</v>
      </c>
      <c r="E11" s="116">
        <v>100</v>
      </c>
      <c r="F11" s="130">
        <f t="shared" si="0"/>
        <v>100</v>
      </c>
      <c r="G11" s="115">
        <v>60</v>
      </c>
      <c r="H11" s="116">
        <v>100</v>
      </c>
      <c r="I11" s="130">
        <f t="shared" si="1"/>
        <v>166.66666666666669</v>
      </c>
      <c r="J11" s="115">
        <v>0</v>
      </c>
      <c r="K11" s="182">
        <v>0</v>
      </c>
      <c r="L11" s="130">
        <v>100</v>
      </c>
      <c r="M11" s="115">
        <v>70</v>
      </c>
      <c r="N11" s="182">
        <v>70</v>
      </c>
      <c r="O11" s="130">
        <f t="shared" si="2"/>
        <v>100</v>
      </c>
      <c r="P11" s="115">
        <v>0</v>
      </c>
      <c r="Q11" s="182">
        <v>0</v>
      </c>
      <c r="R11" s="130">
        <v>100</v>
      </c>
      <c r="S11" s="132">
        <v>3</v>
      </c>
      <c r="T11" s="182">
        <v>3</v>
      </c>
      <c r="U11" s="130">
        <f t="shared" si="4"/>
        <v>100</v>
      </c>
      <c r="V11" s="132">
        <v>0</v>
      </c>
      <c r="W11" s="182">
        <v>0</v>
      </c>
      <c r="X11" s="130">
        <v>100</v>
      </c>
      <c r="Y11" s="195">
        <v>100</v>
      </c>
      <c r="Z11" s="196">
        <v>100</v>
      </c>
      <c r="AA11" s="130">
        <f t="shared" si="5"/>
        <v>100</v>
      </c>
      <c r="AB11" s="100">
        <v>100</v>
      </c>
      <c r="AC11" s="101">
        <v>100</v>
      </c>
      <c r="AD11" s="130">
        <f t="shared" si="6"/>
        <v>100</v>
      </c>
      <c r="AE11" s="195">
        <v>100</v>
      </c>
      <c r="AF11" s="182">
        <v>100</v>
      </c>
      <c r="AG11" s="130">
        <f t="shared" si="7"/>
        <v>100</v>
      </c>
      <c r="AH11" s="195">
        <v>100</v>
      </c>
      <c r="AI11" s="182">
        <v>100</v>
      </c>
      <c r="AJ11" s="32">
        <f t="shared" si="8"/>
        <v>100</v>
      </c>
      <c r="AK11" s="195">
        <v>100</v>
      </c>
      <c r="AL11" s="182">
        <v>100</v>
      </c>
      <c r="AM11" s="32">
        <v>100</v>
      </c>
      <c r="AN11" s="202">
        <f t="shared" si="10"/>
        <v>1266.6666666666667</v>
      </c>
      <c r="AO11" s="173">
        <f t="shared" si="11"/>
        <v>105.55555555555556</v>
      </c>
    </row>
    <row r="12" spans="1:41">
      <c r="A12" s="31">
        <v>6</v>
      </c>
      <c r="B12" s="103" t="s">
        <v>60</v>
      </c>
      <c r="C12" s="32" t="s">
        <v>55</v>
      </c>
      <c r="D12" s="115">
        <v>100</v>
      </c>
      <c r="E12" s="116">
        <v>100</v>
      </c>
      <c r="F12" s="130">
        <f t="shared" si="0"/>
        <v>100</v>
      </c>
      <c r="G12" s="115">
        <v>22</v>
      </c>
      <c r="H12" s="116">
        <v>47</v>
      </c>
      <c r="I12" s="130">
        <f t="shared" si="1"/>
        <v>213.636363636364</v>
      </c>
      <c r="J12" s="115">
        <v>0</v>
      </c>
      <c r="K12" s="182">
        <v>1</v>
      </c>
      <c r="L12" s="130">
        <v>100</v>
      </c>
      <c r="M12" s="115">
        <v>100</v>
      </c>
      <c r="N12" s="182">
        <v>86</v>
      </c>
      <c r="O12" s="130">
        <f t="shared" si="2"/>
        <v>86</v>
      </c>
      <c r="P12" s="115">
        <v>16.600000000000001</v>
      </c>
      <c r="Q12" s="182">
        <v>28</v>
      </c>
      <c r="R12" s="130">
        <f t="shared" si="3"/>
        <v>168.674698795181</v>
      </c>
      <c r="S12" s="132">
        <v>3</v>
      </c>
      <c r="T12" s="182">
        <v>10</v>
      </c>
      <c r="U12" s="130">
        <f t="shared" si="4"/>
        <v>333.33333333333297</v>
      </c>
      <c r="V12" s="132">
        <v>1</v>
      </c>
      <c r="W12" s="185">
        <v>2</v>
      </c>
      <c r="X12" s="186">
        <f>W12/V12*100</f>
        <v>200</v>
      </c>
      <c r="Y12" s="195">
        <v>100</v>
      </c>
      <c r="Z12" s="196">
        <v>100</v>
      </c>
      <c r="AA12" s="130">
        <f t="shared" si="5"/>
        <v>100</v>
      </c>
      <c r="AB12" s="100">
        <v>100</v>
      </c>
      <c r="AC12" s="101">
        <v>100</v>
      </c>
      <c r="AD12" s="130">
        <f t="shared" si="6"/>
        <v>100</v>
      </c>
      <c r="AE12" s="195">
        <v>100</v>
      </c>
      <c r="AF12" s="182">
        <v>100</v>
      </c>
      <c r="AG12" s="130">
        <f t="shared" si="7"/>
        <v>100</v>
      </c>
      <c r="AH12" s="195">
        <v>70</v>
      </c>
      <c r="AI12" s="182">
        <v>70</v>
      </c>
      <c r="AJ12" s="32">
        <f t="shared" si="8"/>
        <v>100</v>
      </c>
      <c r="AK12" s="195">
        <v>100</v>
      </c>
      <c r="AL12" s="182">
        <v>100</v>
      </c>
      <c r="AM12" s="32">
        <f t="shared" si="9"/>
        <v>100</v>
      </c>
      <c r="AN12" s="202">
        <f t="shared" si="10"/>
        <v>1701.6443957648801</v>
      </c>
      <c r="AO12" s="173">
        <f t="shared" si="11"/>
        <v>141.80369964707299</v>
      </c>
    </row>
    <row r="13" spans="1:41">
      <c r="A13" s="98">
        <v>7</v>
      </c>
      <c r="B13" s="175" t="s">
        <v>61</v>
      </c>
      <c r="C13" s="32" t="s">
        <v>55</v>
      </c>
      <c r="D13" s="115">
        <v>100</v>
      </c>
      <c r="E13" s="176">
        <v>100</v>
      </c>
      <c r="F13" s="130">
        <f t="shared" si="0"/>
        <v>100</v>
      </c>
      <c r="G13" s="115">
        <v>25</v>
      </c>
      <c r="H13" s="116">
        <v>36</v>
      </c>
      <c r="I13" s="130">
        <f t="shared" si="1"/>
        <v>144</v>
      </c>
      <c r="J13" s="115">
        <v>0</v>
      </c>
      <c r="K13" s="182">
        <v>0</v>
      </c>
      <c r="L13" s="130">
        <v>100</v>
      </c>
      <c r="M13" s="115">
        <v>100</v>
      </c>
      <c r="N13" s="182">
        <v>100</v>
      </c>
      <c r="O13" s="130">
        <v>100</v>
      </c>
      <c r="P13" s="115">
        <v>0</v>
      </c>
      <c r="Q13" s="182">
        <v>0</v>
      </c>
      <c r="R13" s="130">
        <v>100</v>
      </c>
      <c r="S13" s="132">
        <v>10</v>
      </c>
      <c r="T13" s="182">
        <v>12</v>
      </c>
      <c r="U13" s="130">
        <f t="shared" si="4"/>
        <v>120</v>
      </c>
      <c r="V13" s="132">
        <v>1</v>
      </c>
      <c r="W13" s="182">
        <v>5</v>
      </c>
      <c r="X13" s="186">
        <f>W13/V13*100</f>
        <v>500</v>
      </c>
      <c r="Y13" s="195">
        <v>100</v>
      </c>
      <c r="Z13" s="196">
        <v>100</v>
      </c>
      <c r="AA13" s="130">
        <f t="shared" si="5"/>
        <v>100</v>
      </c>
      <c r="AB13" s="100">
        <v>100</v>
      </c>
      <c r="AC13" s="101">
        <v>100</v>
      </c>
      <c r="AD13" s="130">
        <f t="shared" si="6"/>
        <v>100</v>
      </c>
      <c r="AE13" s="195">
        <v>100</v>
      </c>
      <c r="AF13" s="182">
        <v>100</v>
      </c>
      <c r="AG13" s="130">
        <f t="shared" si="7"/>
        <v>100</v>
      </c>
      <c r="AH13" s="195">
        <v>95</v>
      </c>
      <c r="AI13" s="182">
        <v>95</v>
      </c>
      <c r="AJ13" s="32">
        <f t="shared" si="8"/>
        <v>100</v>
      </c>
      <c r="AK13" s="195">
        <v>100</v>
      </c>
      <c r="AL13" s="182">
        <v>100</v>
      </c>
      <c r="AM13" s="32">
        <f t="shared" si="9"/>
        <v>100</v>
      </c>
      <c r="AN13" s="202">
        <f t="shared" si="10"/>
        <v>1664</v>
      </c>
      <c r="AO13" s="173">
        <f t="shared" si="11"/>
        <v>138.66666666666666</v>
      </c>
    </row>
    <row r="14" spans="1:41" s="1" customFormat="1">
      <c r="A14" s="177">
        <v>8</v>
      </c>
      <c r="B14" s="158" t="s">
        <v>62</v>
      </c>
      <c r="C14" s="103" t="s">
        <v>55</v>
      </c>
      <c r="D14" s="115">
        <v>100</v>
      </c>
      <c r="E14" s="116">
        <v>100</v>
      </c>
      <c r="F14" s="130">
        <f t="shared" si="0"/>
        <v>100</v>
      </c>
      <c r="G14" s="115">
        <v>30</v>
      </c>
      <c r="H14" s="116">
        <v>33</v>
      </c>
      <c r="I14" s="130">
        <f t="shared" si="1"/>
        <v>110.00000000000001</v>
      </c>
      <c r="J14" s="103">
        <v>0</v>
      </c>
      <c r="K14" s="182">
        <v>0</v>
      </c>
      <c r="L14" s="130">
        <v>100</v>
      </c>
      <c r="M14" s="115">
        <v>100</v>
      </c>
      <c r="N14" s="182">
        <v>100</v>
      </c>
      <c r="O14" s="130">
        <f t="shared" si="2"/>
        <v>100</v>
      </c>
      <c r="P14" s="115">
        <v>33</v>
      </c>
      <c r="Q14" s="182">
        <v>33</v>
      </c>
      <c r="R14" s="130">
        <f>Q14/P14*100</f>
        <v>100</v>
      </c>
      <c r="S14" s="132">
        <v>5</v>
      </c>
      <c r="T14" s="182">
        <v>8</v>
      </c>
      <c r="U14" s="130">
        <f t="shared" si="4"/>
        <v>160</v>
      </c>
      <c r="V14" s="132">
        <v>0</v>
      </c>
      <c r="W14" s="182">
        <v>0</v>
      </c>
      <c r="X14" s="186">
        <v>100</v>
      </c>
      <c r="Y14" s="195">
        <v>100</v>
      </c>
      <c r="Z14" s="196">
        <v>100</v>
      </c>
      <c r="AA14" s="157">
        <f t="shared" si="5"/>
        <v>100</v>
      </c>
      <c r="AB14" s="100">
        <v>100</v>
      </c>
      <c r="AC14" s="101">
        <v>100</v>
      </c>
      <c r="AD14" s="157">
        <f t="shared" si="6"/>
        <v>100</v>
      </c>
      <c r="AE14" s="195">
        <v>100</v>
      </c>
      <c r="AF14" s="182">
        <v>100</v>
      </c>
      <c r="AG14" s="157">
        <f t="shared" si="7"/>
        <v>100</v>
      </c>
      <c r="AH14" s="195">
        <v>90</v>
      </c>
      <c r="AI14" s="196">
        <v>95</v>
      </c>
      <c r="AJ14" s="103">
        <f t="shared" si="8"/>
        <v>105.555555555556</v>
      </c>
      <c r="AK14" s="203">
        <v>90</v>
      </c>
      <c r="AL14" s="196">
        <v>100</v>
      </c>
      <c r="AM14" s="32">
        <f t="shared" si="9"/>
        <v>111.111111111111</v>
      </c>
      <c r="AN14" s="202">
        <f t="shared" si="10"/>
        <v>1286.6666666666672</v>
      </c>
      <c r="AO14" s="173">
        <f t="shared" si="11"/>
        <v>107.22222222222227</v>
      </c>
    </row>
    <row r="15" spans="1:41" s="1" customFormat="1">
      <c r="A15" s="177">
        <v>9</v>
      </c>
      <c r="B15" s="158" t="s">
        <v>63</v>
      </c>
      <c r="C15" s="103" t="s">
        <v>55</v>
      </c>
      <c r="D15" s="115">
        <v>100</v>
      </c>
      <c r="E15" s="116">
        <v>100</v>
      </c>
      <c r="F15" s="130">
        <f t="shared" si="0"/>
        <v>100</v>
      </c>
      <c r="G15" s="115">
        <v>33</v>
      </c>
      <c r="H15" s="101">
        <v>100</v>
      </c>
      <c r="I15" s="130">
        <f t="shared" si="1"/>
        <v>303.030303030303</v>
      </c>
      <c r="J15" s="115">
        <v>1</v>
      </c>
      <c r="K15" s="182">
        <v>3</v>
      </c>
      <c r="L15" s="130">
        <f>(K15/J15)*100</f>
        <v>300</v>
      </c>
      <c r="M15" s="115">
        <v>100</v>
      </c>
      <c r="N15" s="182">
        <v>100</v>
      </c>
      <c r="O15" s="130">
        <f t="shared" si="2"/>
        <v>100</v>
      </c>
      <c r="P15" s="115">
        <v>15</v>
      </c>
      <c r="Q15" s="182">
        <v>33</v>
      </c>
      <c r="R15" s="130">
        <f t="shared" si="3"/>
        <v>220</v>
      </c>
      <c r="S15" s="132">
        <v>12</v>
      </c>
      <c r="T15" s="187">
        <v>25</v>
      </c>
      <c r="U15" s="130">
        <f t="shared" si="4"/>
        <v>208.33333333333334</v>
      </c>
      <c r="V15" s="132">
        <v>1</v>
      </c>
      <c r="W15" s="187">
        <v>1</v>
      </c>
      <c r="X15" s="130">
        <f t="shared" si="12"/>
        <v>100</v>
      </c>
      <c r="Y15" s="195">
        <v>100</v>
      </c>
      <c r="Z15" s="196">
        <v>100</v>
      </c>
      <c r="AA15" s="157">
        <f t="shared" si="5"/>
        <v>100</v>
      </c>
      <c r="AB15" s="100">
        <v>100</v>
      </c>
      <c r="AC15" s="101">
        <v>100</v>
      </c>
      <c r="AD15" s="157">
        <f t="shared" si="6"/>
        <v>100</v>
      </c>
      <c r="AE15" s="195">
        <v>100</v>
      </c>
      <c r="AF15" s="182">
        <v>100</v>
      </c>
      <c r="AG15" s="157">
        <f t="shared" si="7"/>
        <v>100</v>
      </c>
      <c r="AH15" s="195">
        <v>80</v>
      </c>
      <c r="AI15" s="196">
        <v>87</v>
      </c>
      <c r="AJ15" s="103">
        <f t="shared" si="8"/>
        <v>108.74999999999999</v>
      </c>
      <c r="AK15" s="203">
        <v>90</v>
      </c>
      <c r="AL15" s="196">
        <v>100</v>
      </c>
      <c r="AM15" s="32">
        <f t="shared" si="9"/>
        <v>111.11111111111111</v>
      </c>
      <c r="AN15" s="202">
        <f t="shared" si="10"/>
        <v>1851.2247474747473</v>
      </c>
      <c r="AO15" s="173">
        <f t="shared" si="11"/>
        <v>154.26872895622895</v>
      </c>
    </row>
    <row r="16" spans="1:41" s="1" customFormat="1">
      <c r="A16" s="177">
        <v>10</v>
      </c>
      <c r="B16" s="158" t="s">
        <v>64</v>
      </c>
      <c r="C16" s="103" t="s">
        <v>55</v>
      </c>
      <c r="D16" s="115">
        <v>80</v>
      </c>
      <c r="E16" s="116">
        <v>100</v>
      </c>
      <c r="F16" s="130">
        <f t="shared" si="0"/>
        <v>125</v>
      </c>
      <c r="G16" s="115">
        <v>30</v>
      </c>
      <c r="H16" s="101">
        <v>70</v>
      </c>
      <c r="I16" s="130">
        <f t="shared" si="1"/>
        <v>233.33333333333334</v>
      </c>
      <c r="J16" s="115">
        <v>0</v>
      </c>
      <c r="K16" s="183">
        <v>0</v>
      </c>
      <c r="L16" s="130">
        <v>100</v>
      </c>
      <c r="M16" s="115">
        <v>100</v>
      </c>
      <c r="N16" s="183">
        <v>100</v>
      </c>
      <c r="O16" s="130">
        <f t="shared" si="2"/>
        <v>100</v>
      </c>
      <c r="P16" s="115">
        <v>10</v>
      </c>
      <c r="Q16" s="183">
        <v>10</v>
      </c>
      <c r="R16" s="130">
        <f t="shared" si="3"/>
        <v>100</v>
      </c>
      <c r="S16" s="157">
        <v>0</v>
      </c>
      <c r="T16" s="183">
        <v>0</v>
      </c>
      <c r="U16" s="157">
        <v>100</v>
      </c>
      <c r="V16" s="132">
        <v>0</v>
      </c>
      <c r="W16" s="183">
        <v>0</v>
      </c>
      <c r="X16" s="130">
        <v>100</v>
      </c>
      <c r="Y16" s="197">
        <v>100</v>
      </c>
      <c r="Z16" s="198">
        <v>100</v>
      </c>
      <c r="AA16" s="157">
        <f t="shared" si="5"/>
        <v>100</v>
      </c>
      <c r="AB16" s="100">
        <v>100</v>
      </c>
      <c r="AC16" s="101">
        <v>100</v>
      </c>
      <c r="AD16" s="157">
        <f t="shared" si="6"/>
        <v>100</v>
      </c>
      <c r="AE16" s="197">
        <v>100</v>
      </c>
      <c r="AF16" s="182">
        <v>100</v>
      </c>
      <c r="AG16" s="157">
        <f t="shared" si="7"/>
        <v>100</v>
      </c>
      <c r="AH16" s="197">
        <v>100</v>
      </c>
      <c r="AI16" s="198">
        <v>100</v>
      </c>
      <c r="AJ16" s="103">
        <f t="shared" si="8"/>
        <v>100</v>
      </c>
      <c r="AK16" s="204">
        <v>100</v>
      </c>
      <c r="AL16" s="198">
        <v>100</v>
      </c>
      <c r="AM16" s="32">
        <f t="shared" si="9"/>
        <v>100</v>
      </c>
      <c r="AN16" s="202">
        <f t="shared" si="10"/>
        <v>1358.3333333333335</v>
      </c>
      <c r="AO16" s="173">
        <f t="shared" si="11"/>
        <v>113.19444444444446</v>
      </c>
    </row>
    <row r="17" spans="1:41" s="1" customFormat="1">
      <c r="A17" s="178">
        <v>11</v>
      </c>
      <c r="B17" s="103" t="s">
        <v>65</v>
      </c>
      <c r="C17" s="103" t="s">
        <v>55</v>
      </c>
      <c r="D17" s="115">
        <v>100</v>
      </c>
      <c r="E17" s="116">
        <v>100</v>
      </c>
      <c r="F17" s="130">
        <f t="shared" si="0"/>
        <v>100</v>
      </c>
      <c r="G17" s="115">
        <v>50</v>
      </c>
      <c r="H17" s="101">
        <v>59</v>
      </c>
      <c r="I17" s="130">
        <f t="shared" si="1"/>
        <v>118</v>
      </c>
      <c r="J17" s="115">
        <v>1</v>
      </c>
      <c r="K17" s="182">
        <v>12</v>
      </c>
      <c r="L17" s="130">
        <f t="shared" ref="L17:L22" si="13">(K17/J17)*100</f>
        <v>1200</v>
      </c>
      <c r="M17" s="115">
        <v>100</v>
      </c>
      <c r="N17" s="182">
        <v>96</v>
      </c>
      <c r="O17" s="130">
        <f t="shared" si="2"/>
        <v>96</v>
      </c>
      <c r="P17" s="115">
        <v>6</v>
      </c>
      <c r="Q17" s="182">
        <v>51</v>
      </c>
      <c r="R17" s="130">
        <f t="shared" si="3"/>
        <v>850</v>
      </c>
      <c r="S17" s="115">
        <v>3</v>
      </c>
      <c r="T17" s="188">
        <v>178</v>
      </c>
      <c r="U17" s="157">
        <f t="shared" ref="U17:U22" si="14">T17/S17*100</f>
        <v>5933.3333333333339</v>
      </c>
      <c r="V17" s="189">
        <v>1</v>
      </c>
      <c r="W17" s="188">
        <v>1</v>
      </c>
      <c r="X17" s="130">
        <f t="shared" si="12"/>
        <v>100</v>
      </c>
      <c r="Y17" s="195">
        <v>100</v>
      </c>
      <c r="Z17" s="196">
        <v>100</v>
      </c>
      <c r="AA17" s="157">
        <f t="shared" si="5"/>
        <v>100</v>
      </c>
      <c r="AB17" s="100">
        <v>100</v>
      </c>
      <c r="AC17" s="101">
        <v>100</v>
      </c>
      <c r="AD17" s="157">
        <f t="shared" si="6"/>
        <v>100</v>
      </c>
      <c r="AE17" s="195">
        <v>100</v>
      </c>
      <c r="AF17" s="182">
        <v>100</v>
      </c>
      <c r="AG17" s="157">
        <f t="shared" si="7"/>
        <v>100</v>
      </c>
      <c r="AH17" s="195">
        <v>100</v>
      </c>
      <c r="AI17" s="196">
        <v>100</v>
      </c>
      <c r="AJ17" s="103">
        <f t="shared" si="8"/>
        <v>100</v>
      </c>
      <c r="AK17" s="203">
        <v>100</v>
      </c>
      <c r="AL17" s="196">
        <v>100</v>
      </c>
      <c r="AM17" s="32">
        <f t="shared" si="9"/>
        <v>100</v>
      </c>
      <c r="AN17" s="202">
        <f t="shared" si="10"/>
        <v>8897.3333333333339</v>
      </c>
      <c r="AO17" s="173">
        <f t="shared" si="11"/>
        <v>741.44444444444446</v>
      </c>
    </row>
    <row r="18" spans="1:41" s="1" customFormat="1">
      <c r="A18" s="177">
        <v>12</v>
      </c>
      <c r="B18" s="158" t="s">
        <v>66</v>
      </c>
      <c r="C18" s="103" t="s">
        <v>55</v>
      </c>
      <c r="D18" s="115">
        <v>80</v>
      </c>
      <c r="E18" s="116">
        <v>100</v>
      </c>
      <c r="F18" s="130">
        <f t="shared" si="0"/>
        <v>125</v>
      </c>
      <c r="G18" s="115">
        <v>50</v>
      </c>
      <c r="H18" s="116">
        <v>100</v>
      </c>
      <c r="I18" s="130">
        <f t="shared" si="1"/>
        <v>200</v>
      </c>
      <c r="J18" s="115">
        <v>1</v>
      </c>
      <c r="K18" s="182">
        <v>7</v>
      </c>
      <c r="L18" s="130">
        <f t="shared" si="13"/>
        <v>700</v>
      </c>
      <c r="M18" s="115">
        <v>100</v>
      </c>
      <c r="N18" s="182">
        <v>100</v>
      </c>
      <c r="O18" s="130">
        <f t="shared" si="2"/>
        <v>100</v>
      </c>
      <c r="P18" s="115">
        <v>10</v>
      </c>
      <c r="Q18" s="182">
        <v>27</v>
      </c>
      <c r="R18" s="130">
        <f t="shared" si="3"/>
        <v>270</v>
      </c>
      <c r="S18" s="115">
        <v>20</v>
      </c>
      <c r="T18" s="190">
        <v>98</v>
      </c>
      <c r="U18" s="157">
        <f t="shared" si="14"/>
        <v>490.00000000000006</v>
      </c>
      <c r="V18" s="189">
        <v>2</v>
      </c>
      <c r="W18" s="188">
        <v>4</v>
      </c>
      <c r="X18" s="130">
        <f t="shared" si="12"/>
        <v>200</v>
      </c>
      <c r="Y18" s="195">
        <v>100</v>
      </c>
      <c r="Z18" s="196">
        <v>100</v>
      </c>
      <c r="AA18" s="157">
        <f t="shared" si="5"/>
        <v>100</v>
      </c>
      <c r="AB18" s="100">
        <v>100</v>
      </c>
      <c r="AC18" s="101">
        <v>100</v>
      </c>
      <c r="AD18" s="157">
        <f t="shared" si="6"/>
        <v>100</v>
      </c>
      <c r="AE18" s="195">
        <v>100</v>
      </c>
      <c r="AF18" s="182">
        <v>100</v>
      </c>
      <c r="AG18" s="157">
        <f t="shared" si="7"/>
        <v>100</v>
      </c>
      <c r="AH18" s="195">
        <v>100</v>
      </c>
      <c r="AI18" s="196">
        <v>100</v>
      </c>
      <c r="AJ18" s="103">
        <f t="shared" si="8"/>
        <v>100</v>
      </c>
      <c r="AK18" s="203">
        <v>100</v>
      </c>
      <c r="AL18" s="196">
        <v>100</v>
      </c>
      <c r="AM18" s="32">
        <f t="shared" si="9"/>
        <v>100</v>
      </c>
      <c r="AN18" s="202">
        <f t="shared" si="10"/>
        <v>2585</v>
      </c>
      <c r="AO18" s="173">
        <f t="shared" si="11"/>
        <v>215.41666666666666</v>
      </c>
    </row>
    <row r="19" spans="1:41" s="1" customFormat="1">
      <c r="A19" s="177">
        <v>13</v>
      </c>
      <c r="B19" s="158" t="s">
        <v>67</v>
      </c>
      <c r="C19" s="103" t="s">
        <v>55</v>
      </c>
      <c r="D19" s="115">
        <v>100</v>
      </c>
      <c r="E19" s="116">
        <v>100</v>
      </c>
      <c r="F19" s="130">
        <f t="shared" si="0"/>
        <v>100</v>
      </c>
      <c r="G19" s="115">
        <v>40</v>
      </c>
      <c r="H19" s="116">
        <v>79</v>
      </c>
      <c r="I19" s="130">
        <f t="shared" si="1"/>
        <v>197.5</v>
      </c>
      <c r="J19" s="115">
        <v>5</v>
      </c>
      <c r="K19" s="182">
        <v>11</v>
      </c>
      <c r="L19" s="130">
        <f t="shared" si="13"/>
        <v>220</v>
      </c>
      <c r="M19" s="115">
        <v>100</v>
      </c>
      <c r="N19" s="182">
        <v>100</v>
      </c>
      <c r="O19" s="130">
        <f t="shared" si="2"/>
        <v>100</v>
      </c>
      <c r="P19" s="115">
        <v>40</v>
      </c>
      <c r="Q19" s="182">
        <v>60</v>
      </c>
      <c r="R19" s="130">
        <f t="shared" si="3"/>
        <v>150</v>
      </c>
      <c r="S19" s="115">
        <v>20</v>
      </c>
      <c r="T19" s="182">
        <v>75</v>
      </c>
      <c r="U19" s="157">
        <f t="shared" si="14"/>
        <v>375</v>
      </c>
      <c r="V19" s="132">
        <v>1</v>
      </c>
      <c r="W19" s="182">
        <v>2</v>
      </c>
      <c r="X19" s="130">
        <f t="shared" si="12"/>
        <v>200</v>
      </c>
      <c r="Y19" s="195">
        <v>100</v>
      </c>
      <c r="Z19" s="196">
        <v>100</v>
      </c>
      <c r="AA19" s="157">
        <f t="shared" si="5"/>
        <v>100</v>
      </c>
      <c r="AB19" s="100">
        <v>100</v>
      </c>
      <c r="AC19" s="101">
        <v>100</v>
      </c>
      <c r="AD19" s="157">
        <f t="shared" si="6"/>
        <v>100</v>
      </c>
      <c r="AE19" s="195">
        <v>100</v>
      </c>
      <c r="AF19" s="182">
        <v>100</v>
      </c>
      <c r="AG19" s="157">
        <f t="shared" si="7"/>
        <v>100</v>
      </c>
      <c r="AH19" s="195">
        <v>100</v>
      </c>
      <c r="AI19" s="196">
        <v>100</v>
      </c>
      <c r="AJ19" s="103">
        <f t="shared" si="8"/>
        <v>100</v>
      </c>
      <c r="AK19" s="203">
        <v>100</v>
      </c>
      <c r="AL19" s="196">
        <v>100</v>
      </c>
      <c r="AM19" s="32">
        <f t="shared" si="9"/>
        <v>100</v>
      </c>
      <c r="AN19" s="202">
        <f t="shared" si="10"/>
        <v>1842.5</v>
      </c>
      <c r="AO19" s="173">
        <f t="shared" si="11"/>
        <v>153.54166666666666</v>
      </c>
    </row>
    <row r="20" spans="1:41" s="1" customFormat="1">
      <c r="A20" s="178">
        <v>14</v>
      </c>
      <c r="B20" s="103" t="s">
        <v>68</v>
      </c>
      <c r="C20" s="103" t="s">
        <v>55</v>
      </c>
      <c r="D20" s="115">
        <v>95</v>
      </c>
      <c r="E20" s="116">
        <v>95</v>
      </c>
      <c r="F20" s="130">
        <f t="shared" si="0"/>
        <v>100</v>
      </c>
      <c r="G20" s="115">
        <v>100</v>
      </c>
      <c r="H20" s="116">
        <v>100</v>
      </c>
      <c r="I20" s="130">
        <f t="shared" si="1"/>
        <v>100</v>
      </c>
      <c r="J20" s="115">
        <v>7</v>
      </c>
      <c r="K20" s="183">
        <v>21</v>
      </c>
      <c r="L20" s="130">
        <f t="shared" si="13"/>
        <v>300</v>
      </c>
      <c r="M20" s="115">
        <v>100</v>
      </c>
      <c r="N20" s="183">
        <v>100</v>
      </c>
      <c r="O20" s="130">
        <f t="shared" si="2"/>
        <v>100</v>
      </c>
      <c r="P20" s="115">
        <v>10</v>
      </c>
      <c r="Q20" s="182">
        <v>38</v>
      </c>
      <c r="R20" s="130">
        <f t="shared" si="3"/>
        <v>380</v>
      </c>
      <c r="S20" s="115">
        <v>20</v>
      </c>
      <c r="T20" s="183">
        <v>124</v>
      </c>
      <c r="U20" s="157">
        <f t="shared" si="14"/>
        <v>620</v>
      </c>
      <c r="V20" s="132">
        <v>2</v>
      </c>
      <c r="W20" s="182">
        <v>5</v>
      </c>
      <c r="X20" s="130">
        <f t="shared" si="12"/>
        <v>250</v>
      </c>
      <c r="Y20" s="195">
        <v>100</v>
      </c>
      <c r="Z20" s="198">
        <v>100</v>
      </c>
      <c r="AA20" s="157">
        <f t="shared" si="5"/>
        <v>100</v>
      </c>
      <c r="AB20" s="100">
        <v>100</v>
      </c>
      <c r="AC20" s="101">
        <v>100</v>
      </c>
      <c r="AD20" s="157">
        <f t="shared" si="6"/>
        <v>100</v>
      </c>
      <c r="AE20" s="195">
        <v>100</v>
      </c>
      <c r="AF20" s="182">
        <v>100</v>
      </c>
      <c r="AG20" s="157">
        <f t="shared" si="7"/>
        <v>100</v>
      </c>
      <c r="AH20" s="197">
        <v>98</v>
      </c>
      <c r="AI20" s="198">
        <v>98</v>
      </c>
      <c r="AJ20" s="103">
        <f t="shared" si="8"/>
        <v>100</v>
      </c>
      <c r="AK20" s="203">
        <v>100</v>
      </c>
      <c r="AL20" s="196">
        <v>100</v>
      </c>
      <c r="AM20" s="32">
        <f t="shared" si="9"/>
        <v>100</v>
      </c>
      <c r="AN20" s="202">
        <f t="shared" si="10"/>
        <v>2350</v>
      </c>
      <c r="AO20" s="173">
        <f t="shared" si="11"/>
        <v>195.83333333333334</v>
      </c>
    </row>
    <row r="21" spans="1:41" s="1" customFormat="1">
      <c r="A21" s="178">
        <v>15</v>
      </c>
      <c r="B21" s="103" t="s">
        <v>69</v>
      </c>
      <c r="C21" s="103" t="s">
        <v>55</v>
      </c>
      <c r="D21" s="115">
        <v>100</v>
      </c>
      <c r="E21" s="116">
        <v>100</v>
      </c>
      <c r="F21" s="130">
        <f t="shared" si="0"/>
        <v>100</v>
      </c>
      <c r="G21" s="115">
        <v>20</v>
      </c>
      <c r="H21" s="116">
        <v>81</v>
      </c>
      <c r="I21" s="130">
        <f t="shared" si="1"/>
        <v>405</v>
      </c>
      <c r="J21" s="115">
        <v>1</v>
      </c>
      <c r="K21" s="182">
        <v>1</v>
      </c>
      <c r="L21" s="130">
        <f t="shared" si="13"/>
        <v>100</v>
      </c>
      <c r="M21" s="115">
        <v>100</v>
      </c>
      <c r="N21" s="182">
        <v>100</v>
      </c>
      <c r="O21" s="130">
        <f t="shared" si="2"/>
        <v>100</v>
      </c>
      <c r="P21" s="115">
        <v>20</v>
      </c>
      <c r="Q21" s="182">
        <v>7</v>
      </c>
      <c r="R21" s="130">
        <f t="shared" si="3"/>
        <v>35</v>
      </c>
      <c r="S21" s="115">
        <v>3</v>
      </c>
      <c r="T21" s="182">
        <v>8</v>
      </c>
      <c r="U21" s="157">
        <f t="shared" si="14"/>
        <v>266.66666666666663</v>
      </c>
      <c r="V21" s="132">
        <v>1</v>
      </c>
      <c r="W21" s="182">
        <v>4</v>
      </c>
      <c r="X21" s="130">
        <v>100</v>
      </c>
      <c r="Y21" s="195">
        <v>100</v>
      </c>
      <c r="Z21" s="196">
        <v>100</v>
      </c>
      <c r="AA21" s="157">
        <f t="shared" si="5"/>
        <v>100</v>
      </c>
      <c r="AB21" s="100">
        <v>100</v>
      </c>
      <c r="AC21" s="101">
        <v>100</v>
      </c>
      <c r="AD21" s="157">
        <f t="shared" si="6"/>
        <v>100</v>
      </c>
      <c r="AE21" s="195">
        <v>100</v>
      </c>
      <c r="AF21" s="182">
        <v>100</v>
      </c>
      <c r="AG21" s="157">
        <f t="shared" si="7"/>
        <v>100</v>
      </c>
      <c r="AH21" s="195">
        <v>95</v>
      </c>
      <c r="AI21" s="196">
        <v>95</v>
      </c>
      <c r="AJ21" s="103">
        <f t="shared" si="8"/>
        <v>100</v>
      </c>
      <c r="AK21" s="203">
        <v>100</v>
      </c>
      <c r="AL21" s="196">
        <v>100</v>
      </c>
      <c r="AM21" s="32">
        <f t="shared" si="9"/>
        <v>100</v>
      </c>
      <c r="AN21" s="202">
        <f t="shared" si="10"/>
        <v>1606.6666666666665</v>
      </c>
      <c r="AO21" s="173">
        <f t="shared" si="11"/>
        <v>133.88888888888889</v>
      </c>
    </row>
    <row r="22" spans="1:41" s="1" customFormat="1">
      <c r="A22" s="178">
        <v>16</v>
      </c>
      <c r="B22" s="103" t="s">
        <v>70</v>
      </c>
      <c r="C22" s="103" t="s">
        <v>55</v>
      </c>
      <c r="D22" s="115">
        <v>100</v>
      </c>
      <c r="E22" s="116">
        <v>100</v>
      </c>
      <c r="F22" s="130">
        <f t="shared" si="0"/>
        <v>100</v>
      </c>
      <c r="G22" s="115">
        <v>50</v>
      </c>
      <c r="H22" s="179">
        <v>100</v>
      </c>
      <c r="I22" s="130">
        <f t="shared" si="1"/>
        <v>200</v>
      </c>
      <c r="J22" s="115">
        <v>2</v>
      </c>
      <c r="K22" s="182">
        <v>0</v>
      </c>
      <c r="L22" s="130">
        <f t="shared" si="13"/>
        <v>0</v>
      </c>
      <c r="M22" s="115">
        <v>100</v>
      </c>
      <c r="N22" s="182">
        <v>100</v>
      </c>
      <c r="O22" s="130">
        <f t="shared" si="2"/>
        <v>100</v>
      </c>
      <c r="P22" s="115">
        <v>50</v>
      </c>
      <c r="Q22" s="182">
        <v>50</v>
      </c>
      <c r="R22" s="130">
        <f t="shared" si="3"/>
        <v>100</v>
      </c>
      <c r="S22" s="115">
        <v>15</v>
      </c>
      <c r="T22" s="182">
        <v>23</v>
      </c>
      <c r="U22" s="157">
        <f t="shared" si="14"/>
        <v>153.33333333333334</v>
      </c>
      <c r="V22" s="132">
        <v>1</v>
      </c>
      <c r="W22" s="182">
        <v>2</v>
      </c>
      <c r="X22" s="130">
        <f t="shared" si="12"/>
        <v>200</v>
      </c>
      <c r="Y22" s="195">
        <v>100</v>
      </c>
      <c r="Z22" s="196">
        <v>100</v>
      </c>
      <c r="AA22" s="157">
        <f t="shared" si="5"/>
        <v>100</v>
      </c>
      <c r="AB22" s="100">
        <v>100</v>
      </c>
      <c r="AC22" s="101">
        <v>100</v>
      </c>
      <c r="AD22" s="157">
        <f t="shared" si="6"/>
        <v>100</v>
      </c>
      <c r="AE22" s="195">
        <v>100</v>
      </c>
      <c r="AF22" s="182">
        <v>100</v>
      </c>
      <c r="AG22" s="157">
        <f t="shared" si="7"/>
        <v>100</v>
      </c>
      <c r="AH22" s="195">
        <v>100</v>
      </c>
      <c r="AI22" s="196">
        <v>100</v>
      </c>
      <c r="AJ22" s="103">
        <f t="shared" si="8"/>
        <v>100</v>
      </c>
      <c r="AK22" s="203">
        <v>100</v>
      </c>
      <c r="AL22" s="196">
        <v>100</v>
      </c>
      <c r="AM22" s="32">
        <f t="shared" si="9"/>
        <v>100</v>
      </c>
      <c r="AN22" s="202">
        <f t="shared" si="10"/>
        <v>1353.3333333333335</v>
      </c>
      <c r="AO22" s="173">
        <f t="shared" si="11"/>
        <v>112.77777777777779</v>
      </c>
    </row>
    <row r="23" spans="1:41" s="1" customFormat="1">
      <c r="A23" s="177">
        <v>17</v>
      </c>
      <c r="B23" s="158" t="s">
        <v>71</v>
      </c>
      <c r="C23" s="103" t="s">
        <v>72</v>
      </c>
      <c r="D23" s="179">
        <v>75</v>
      </c>
      <c r="E23" s="116">
        <v>75</v>
      </c>
      <c r="F23" s="130">
        <f t="shared" si="0"/>
        <v>100</v>
      </c>
      <c r="G23" s="115">
        <v>20</v>
      </c>
      <c r="H23" s="116">
        <v>30</v>
      </c>
      <c r="I23" s="130">
        <f t="shared" si="1"/>
        <v>150</v>
      </c>
      <c r="J23" s="115">
        <v>0</v>
      </c>
      <c r="K23" s="182">
        <v>0</v>
      </c>
      <c r="L23" s="130">
        <v>100</v>
      </c>
      <c r="M23" s="115">
        <v>0</v>
      </c>
      <c r="N23" s="182">
        <v>0</v>
      </c>
      <c r="O23" s="130">
        <v>100</v>
      </c>
      <c r="P23" s="115">
        <v>0</v>
      </c>
      <c r="Q23" s="182">
        <v>0</v>
      </c>
      <c r="R23" s="130">
        <v>100</v>
      </c>
      <c r="S23" s="115">
        <v>0</v>
      </c>
      <c r="T23" s="182">
        <v>0</v>
      </c>
      <c r="U23" s="157">
        <v>100</v>
      </c>
      <c r="V23" s="132">
        <v>0</v>
      </c>
      <c r="W23" s="182">
        <v>0</v>
      </c>
      <c r="X23" s="130">
        <v>100</v>
      </c>
      <c r="Y23" s="195">
        <v>100</v>
      </c>
      <c r="Z23" s="196">
        <v>100</v>
      </c>
      <c r="AA23" s="157">
        <f t="shared" si="5"/>
        <v>100</v>
      </c>
      <c r="AB23" s="199">
        <v>100</v>
      </c>
      <c r="AC23" s="101">
        <v>100</v>
      </c>
      <c r="AD23" s="157">
        <f t="shared" si="6"/>
        <v>100</v>
      </c>
      <c r="AE23" s="195">
        <v>100</v>
      </c>
      <c r="AF23" s="182">
        <v>100</v>
      </c>
      <c r="AG23" s="157">
        <f t="shared" si="7"/>
        <v>100</v>
      </c>
      <c r="AH23" s="195">
        <v>90</v>
      </c>
      <c r="AI23" s="196">
        <v>90</v>
      </c>
      <c r="AJ23" s="103">
        <f t="shared" si="8"/>
        <v>100</v>
      </c>
      <c r="AK23" s="203">
        <v>100</v>
      </c>
      <c r="AL23" s="196">
        <v>100</v>
      </c>
      <c r="AM23" s="32">
        <f t="shared" si="9"/>
        <v>100</v>
      </c>
      <c r="AN23" s="202">
        <f t="shared" si="10"/>
        <v>1250</v>
      </c>
      <c r="AO23" s="173">
        <f t="shared" si="11"/>
        <v>104.16666666666667</v>
      </c>
    </row>
    <row r="24" spans="1:41" s="1" customFormat="1">
      <c r="A24" s="178">
        <v>18</v>
      </c>
      <c r="B24" s="103" t="s">
        <v>73</v>
      </c>
      <c r="C24" s="103" t="s">
        <v>55</v>
      </c>
      <c r="D24" s="115">
        <v>100</v>
      </c>
      <c r="E24" s="116">
        <v>100</v>
      </c>
      <c r="F24" s="130">
        <f t="shared" si="0"/>
        <v>100</v>
      </c>
      <c r="G24" s="115">
        <v>50</v>
      </c>
      <c r="H24" s="116">
        <v>100</v>
      </c>
      <c r="I24" s="130">
        <f t="shared" si="1"/>
        <v>200</v>
      </c>
      <c r="J24" s="115">
        <v>1</v>
      </c>
      <c r="K24" s="182">
        <v>0</v>
      </c>
      <c r="L24" s="130">
        <v>0</v>
      </c>
      <c r="M24" s="115">
        <v>100</v>
      </c>
      <c r="N24" s="182">
        <v>100</v>
      </c>
      <c r="O24" s="130">
        <f t="shared" si="2"/>
        <v>100</v>
      </c>
      <c r="P24" s="115">
        <v>5</v>
      </c>
      <c r="Q24" s="182">
        <v>68</v>
      </c>
      <c r="R24" s="157">
        <f t="shared" si="3"/>
        <v>1360</v>
      </c>
      <c r="S24" s="115">
        <v>4</v>
      </c>
      <c r="T24" s="182">
        <v>25</v>
      </c>
      <c r="U24" s="157">
        <f t="shared" ref="U24:U29" si="15">T24/S24*100</f>
        <v>625</v>
      </c>
      <c r="V24" s="157">
        <v>3</v>
      </c>
      <c r="W24" s="182">
        <v>4</v>
      </c>
      <c r="X24" s="130">
        <f t="shared" si="12"/>
        <v>133.33333333333331</v>
      </c>
      <c r="Y24" s="195">
        <v>100</v>
      </c>
      <c r="Z24" s="196">
        <v>100</v>
      </c>
      <c r="AA24" s="157">
        <f t="shared" si="5"/>
        <v>100</v>
      </c>
      <c r="AB24" s="100">
        <v>100</v>
      </c>
      <c r="AC24" s="101">
        <v>100</v>
      </c>
      <c r="AD24" s="157">
        <f t="shared" si="6"/>
        <v>100</v>
      </c>
      <c r="AE24" s="195">
        <v>100</v>
      </c>
      <c r="AF24" s="196">
        <v>100</v>
      </c>
      <c r="AG24" s="157">
        <f t="shared" si="7"/>
        <v>100</v>
      </c>
      <c r="AH24" s="195">
        <v>80</v>
      </c>
      <c r="AI24" s="196">
        <v>89</v>
      </c>
      <c r="AJ24" s="103">
        <f t="shared" si="8"/>
        <v>111.25</v>
      </c>
      <c r="AK24" s="203">
        <v>100</v>
      </c>
      <c r="AL24" s="205">
        <v>100</v>
      </c>
      <c r="AM24" s="32">
        <f t="shared" si="9"/>
        <v>100</v>
      </c>
      <c r="AN24" s="202">
        <f t="shared" si="10"/>
        <v>3029.5833333333335</v>
      </c>
      <c r="AO24" s="173">
        <f t="shared" si="11"/>
        <v>252.4652777777778</v>
      </c>
    </row>
    <row r="25" spans="1:41" s="1" customFormat="1">
      <c r="A25" s="177">
        <v>19</v>
      </c>
      <c r="B25" s="158" t="s">
        <v>74</v>
      </c>
      <c r="C25" s="103" t="s">
        <v>55</v>
      </c>
      <c r="D25" s="115">
        <v>100</v>
      </c>
      <c r="E25" s="116">
        <v>100</v>
      </c>
      <c r="F25" s="130">
        <f t="shared" si="0"/>
        <v>100</v>
      </c>
      <c r="G25" s="115">
        <v>50</v>
      </c>
      <c r="H25" s="116">
        <v>83</v>
      </c>
      <c r="I25" s="130">
        <f t="shared" si="1"/>
        <v>166</v>
      </c>
      <c r="J25" s="115">
        <v>0</v>
      </c>
      <c r="K25" s="182">
        <v>0</v>
      </c>
      <c r="L25" s="130">
        <v>100</v>
      </c>
      <c r="M25" s="115">
        <v>100</v>
      </c>
      <c r="N25" s="182">
        <v>100</v>
      </c>
      <c r="O25" s="130">
        <f t="shared" si="2"/>
        <v>100</v>
      </c>
      <c r="P25" s="103">
        <v>67</v>
      </c>
      <c r="Q25" s="182">
        <v>67</v>
      </c>
      <c r="R25" s="157">
        <v>100</v>
      </c>
      <c r="S25" s="115">
        <v>1</v>
      </c>
      <c r="T25" s="182">
        <v>2</v>
      </c>
      <c r="U25" s="157">
        <f t="shared" si="15"/>
        <v>200</v>
      </c>
      <c r="V25" s="132">
        <v>1</v>
      </c>
      <c r="W25" s="182">
        <v>1</v>
      </c>
      <c r="X25" s="157">
        <f t="shared" si="12"/>
        <v>100</v>
      </c>
      <c r="Y25" s="195">
        <v>100</v>
      </c>
      <c r="Z25" s="196">
        <v>100</v>
      </c>
      <c r="AA25" s="157">
        <f t="shared" si="5"/>
        <v>100</v>
      </c>
      <c r="AB25" s="100">
        <v>100</v>
      </c>
      <c r="AC25" s="101">
        <v>100</v>
      </c>
      <c r="AD25" s="157">
        <f t="shared" si="6"/>
        <v>100</v>
      </c>
      <c r="AE25" s="195">
        <v>100</v>
      </c>
      <c r="AF25" s="196">
        <v>100</v>
      </c>
      <c r="AG25" s="157">
        <f t="shared" si="7"/>
        <v>100</v>
      </c>
      <c r="AH25" s="195">
        <v>100</v>
      </c>
      <c r="AI25" s="196">
        <v>100</v>
      </c>
      <c r="AJ25" s="103">
        <f t="shared" si="8"/>
        <v>100</v>
      </c>
      <c r="AK25" s="203">
        <v>90</v>
      </c>
      <c r="AL25" s="196">
        <v>90</v>
      </c>
      <c r="AM25" s="32">
        <f t="shared" si="9"/>
        <v>100</v>
      </c>
      <c r="AN25" s="202">
        <f t="shared" si="10"/>
        <v>1366</v>
      </c>
      <c r="AO25" s="173">
        <f t="shared" si="11"/>
        <v>113.83333333333333</v>
      </c>
    </row>
    <row r="26" spans="1:41" s="1" customFormat="1">
      <c r="A26" s="178">
        <v>20</v>
      </c>
      <c r="B26" s="103" t="s">
        <v>75</v>
      </c>
      <c r="C26" s="103" t="s">
        <v>55</v>
      </c>
      <c r="D26" s="115">
        <v>100</v>
      </c>
      <c r="E26" s="116">
        <v>100</v>
      </c>
      <c r="F26" s="130">
        <f t="shared" si="0"/>
        <v>100</v>
      </c>
      <c r="G26" s="115">
        <v>15</v>
      </c>
      <c r="H26" s="116">
        <v>100</v>
      </c>
      <c r="I26" s="130">
        <f t="shared" si="1"/>
        <v>666.66666666666674</v>
      </c>
      <c r="J26" s="115">
        <v>1</v>
      </c>
      <c r="K26" s="116">
        <v>1</v>
      </c>
      <c r="L26" s="130">
        <v>100</v>
      </c>
      <c r="M26" s="115">
        <v>100</v>
      </c>
      <c r="N26" s="116">
        <v>100</v>
      </c>
      <c r="O26" s="130">
        <f t="shared" si="2"/>
        <v>100</v>
      </c>
      <c r="P26" s="115">
        <v>17</v>
      </c>
      <c r="Q26" s="116">
        <v>36</v>
      </c>
      <c r="R26" s="157">
        <f t="shared" si="3"/>
        <v>211.76470588235301</v>
      </c>
      <c r="S26" s="115">
        <v>5</v>
      </c>
      <c r="T26" s="116">
        <v>110</v>
      </c>
      <c r="U26" s="157">
        <f t="shared" si="15"/>
        <v>2200</v>
      </c>
      <c r="V26" s="132">
        <v>1</v>
      </c>
      <c r="W26" s="116">
        <v>1</v>
      </c>
      <c r="X26" s="157">
        <f t="shared" si="12"/>
        <v>100</v>
      </c>
      <c r="Y26" s="115">
        <v>100</v>
      </c>
      <c r="Z26" s="101">
        <v>100</v>
      </c>
      <c r="AA26" s="157">
        <f t="shared" si="5"/>
        <v>100</v>
      </c>
      <c r="AB26" s="100">
        <v>100</v>
      </c>
      <c r="AC26" s="101">
        <v>100</v>
      </c>
      <c r="AD26" s="157">
        <f t="shared" si="6"/>
        <v>100</v>
      </c>
      <c r="AE26" s="115">
        <v>100</v>
      </c>
      <c r="AF26" s="196">
        <v>100</v>
      </c>
      <c r="AG26" s="157">
        <f t="shared" si="7"/>
        <v>100</v>
      </c>
      <c r="AH26" s="115">
        <v>90</v>
      </c>
      <c r="AI26" s="101">
        <v>100</v>
      </c>
      <c r="AJ26" s="103">
        <f t="shared" si="8"/>
        <v>111.111111111111</v>
      </c>
      <c r="AK26" s="100">
        <v>90</v>
      </c>
      <c r="AL26" s="196">
        <v>100</v>
      </c>
      <c r="AM26" s="32">
        <f t="shared" si="9"/>
        <v>111.111111111111</v>
      </c>
      <c r="AN26" s="202">
        <f t="shared" si="10"/>
        <v>4000.6535947712414</v>
      </c>
      <c r="AO26" s="173">
        <f t="shared" si="11"/>
        <v>333.3877995642701</v>
      </c>
    </row>
    <row r="27" spans="1:41" s="1" customFormat="1">
      <c r="A27" s="177">
        <v>21</v>
      </c>
      <c r="B27" s="158" t="s">
        <v>76</v>
      </c>
      <c r="C27" s="103" t="s">
        <v>55</v>
      </c>
      <c r="D27" s="115">
        <v>100</v>
      </c>
      <c r="E27" s="116">
        <v>100</v>
      </c>
      <c r="F27" s="130">
        <f t="shared" si="0"/>
        <v>100</v>
      </c>
      <c r="G27" s="115">
        <v>10</v>
      </c>
      <c r="H27" s="176">
        <v>92</v>
      </c>
      <c r="I27" s="130">
        <f t="shared" si="1"/>
        <v>920</v>
      </c>
      <c r="J27" s="115">
        <v>0</v>
      </c>
      <c r="K27" s="116">
        <v>0</v>
      </c>
      <c r="L27" s="130">
        <v>100</v>
      </c>
      <c r="M27" s="115">
        <v>67</v>
      </c>
      <c r="N27" s="116">
        <v>67</v>
      </c>
      <c r="O27" s="130">
        <f t="shared" si="2"/>
        <v>100</v>
      </c>
      <c r="P27" s="115">
        <v>0</v>
      </c>
      <c r="Q27" s="116">
        <v>0</v>
      </c>
      <c r="R27" s="157">
        <v>100</v>
      </c>
      <c r="S27" s="115">
        <v>10</v>
      </c>
      <c r="T27" s="116">
        <v>18</v>
      </c>
      <c r="U27" s="157">
        <f t="shared" si="15"/>
        <v>180</v>
      </c>
      <c r="V27" s="132">
        <v>3</v>
      </c>
      <c r="W27" s="116">
        <v>2</v>
      </c>
      <c r="X27" s="157">
        <f t="shared" si="12"/>
        <v>66.6666666666667</v>
      </c>
      <c r="Y27" s="115">
        <v>100</v>
      </c>
      <c r="Z27" s="101">
        <v>100</v>
      </c>
      <c r="AA27" s="157">
        <f t="shared" si="5"/>
        <v>100</v>
      </c>
      <c r="AB27" s="100">
        <v>100</v>
      </c>
      <c r="AC27" s="101">
        <v>100</v>
      </c>
      <c r="AD27" s="157">
        <f t="shared" si="6"/>
        <v>100</v>
      </c>
      <c r="AE27" s="115">
        <v>100</v>
      </c>
      <c r="AF27" s="196">
        <v>100</v>
      </c>
      <c r="AG27" s="157">
        <f t="shared" si="7"/>
        <v>100</v>
      </c>
      <c r="AH27" s="115">
        <v>100</v>
      </c>
      <c r="AI27" s="101">
        <v>100</v>
      </c>
      <c r="AJ27" s="103">
        <f t="shared" si="8"/>
        <v>100</v>
      </c>
      <c r="AK27" s="100">
        <v>100</v>
      </c>
      <c r="AL27" s="205">
        <v>100</v>
      </c>
      <c r="AM27" s="32">
        <f t="shared" si="9"/>
        <v>100</v>
      </c>
      <c r="AN27" s="202">
        <f t="shared" si="10"/>
        <v>2066.666666666667</v>
      </c>
      <c r="AO27" s="173">
        <f t="shared" si="11"/>
        <v>172.22222222222226</v>
      </c>
    </row>
    <row r="28" spans="1:41" s="1" customFormat="1">
      <c r="A28" s="178">
        <v>22</v>
      </c>
      <c r="B28" s="103" t="s">
        <v>77</v>
      </c>
      <c r="C28" s="103" t="s">
        <v>55</v>
      </c>
      <c r="D28" s="115">
        <v>100</v>
      </c>
      <c r="E28" s="116">
        <v>100</v>
      </c>
      <c r="F28" s="130">
        <f t="shared" si="0"/>
        <v>100</v>
      </c>
      <c r="G28" s="115">
        <v>14</v>
      </c>
      <c r="H28" s="176">
        <v>64</v>
      </c>
      <c r="I28" s="130">
        <f t="shared" si="1"/>
        <v>457.142857142857</v>
      </c>
      <c r="J28" s="115">
        <v>0</v>
      </c>
      <c r="K28" s="183">
        <v>0</v>
      </c>
      <c r="L28" s="130">
        <v>100</v>
      </c>
      <c r="M28" s="115">
        <v>100</v>
      </c>
      <c r="N28" s="183">
        <v>100</v>
      </c>
      <c r="O28" s="130">
        <f t="shared" si="2"/>
        <v>100</v>
      </c>
      <c r="P28" s="115">
        <v>12</v>
      </c>
      <c r="Q28" s="183">
        <v>25</v>
      </c>
      <c r="R28" s="157">
        <f>Q28/P28*100</f>
        <v>208.333333333333</v>
      </c>
      <c r="S28" s="115">
        <v>4</v>
      </c>
      <c r="T28" s="183">
        <v>36</v>
      </c>
      <c r="U28" s="157">
        <f t="shared" si="15"/>
        <v>900</v>
      </c>
      <c r="V28" s="132">
        <v>1</v>
      </c>
      <c r="W28" s="183">
        <v>1</v>
      </c>
      <c r="X28" s="157">
        <f t="shared" si="12"/>
        <v>100</v>
      </c>
      <c r="Y28" s="197">
        <v>100</v>
      </c>
      <c r="Z28" s="198">
        <v>100</v>
      </c>
      <c r="AA28" s="157">
        <f t="shared" si="5"/>
        <v>100</v>
      </c>
      <c r="AB28" s="100">
        <v>100</v>
      </c>
      <c r="AC28" s="101">
        <v>100</v>
      </c>
      <c r="AD28" s="157">
        <f t="shared" si="6"/>
        <v>100</v>
      </c>
      <c r="AE28" s="197">
        <v>100</v>
      </c>
      <c r="AF28" s="196">
        <v>100</v>
      </c>
      <c r="AG28" s="157">
        <f t="shared" si="7"/>
        <v>100</v>
      </c>
      <c r="AH28" s="197">
        <v>80</v>
      </c>
      <c r="AI28" s="198">
        <v>80</v>
      </c>
      <c r="AJ28" s="103">
        <f t="shared" si="8"/>
        <v>100</v>
      </c>
      <c r="AK28" s="204">
        <v>100</v>
      </c>
      <c r="AL28" s="205">
        <v>100</v>
      </c>
      <c r="AM28" s="32">
        <f t="shared" si="9"/>
        <v>100</v>
      </c>
      <c r="AN28" s="202">
        <f t="shared" si="10"/>
        <v>2465.4761904761899</v>
      </c>
      <c r="AO28" s="173">
        <f t="shared" si="11"/>
        <v>205.45634920634916</v>
      </c>
    </row>
    <row r="29" spans="1:41" s="1" customFormat="1">
      <c r="A29" s="180">
        <v>23</v>
      </c>
      <c r="B29" s="162" t="s">
        <v>78</v>
      </c>
      <c r="C29" s="103" t="s">
        <v>55</v>
      </c>
      <c r="D29" s="115">
        <v>100</v>
      </c>
      <c r="E29" s="116">
        <v>100</v>
      </c>
      <c r="F29" s="130">
        <f t="shared" si="0"/>
        <v>100</v>
      </c>
      <c r="G29" s="115">
        <v>50</v>
      </c>
      <c r="H29" s="176">
        <v>100</v>
      </c>
      <c r="I29" s="130">
        <f t="shared" si="1"/>
        <v>200</v>
      </c>
      <c r="J29" s="115">
        <v>0</v>
      </c>
      <c r="K29" s="184">
        <v>0</v>
      </c>
      <c r="L29" s="130">
        <v>100</v>
      </c>
      <c r="M29" s="115">
        <v>100</v>
      </c>
      <c r="N29" s="184">
        <v>100</v>
      </c>
      <c r="O29" s="130">
        <f t="shared" si="2"/>
        <v>100</v>
      </c>
      <c r="P29" s="115">
        <v>25</v>
      </c>
      <c r="Q29" s="184">
        <v>50</v>
      </c>
      <c r="R29" s="157">
        <f>Q29/P29*100</f>
        <v>200</v>
      </c>
      <c r="S29" s="115">
        <v>2</v>
      </c>
      <c r="T29" s="184">
        <v>6</v>
      </c>
      <c r="U29" s="157">
        <f t="shared" si="15"/>
        <v>300</v>
      </c>
      <c r="V29" s="132">
        <v>1</v>
      </c>
      <c r="W29" s="184">
        <v>1</v>
      </c>
      <c r="X29" s="157">
        <f t="shared" si="12"/>
        <v>100</v>
      </c>
      <c r="Y29" s="200">
        <v>100</v>
      </c>
      <c r="Z29" s="201">
        <v>100</v>
      </c>
      <c r="AA29" s="157">
        <f t="shared" si="5"/>
        <v>100</v>
      </c>
      <c r="AB29" s="100">
        <v>100</v>
      </c>
      <c r="AC29" s="101">
        <v>100</v>
      </c>
      <c r="AD29" s="157">
        <f t="shared" si="6"/>
        <v>100</v>
      </c>
      <c r="AE29" s="200">
        <v>100</v>
      </c>
      <c r="AF29" s="182">
        <v>100</v>
      </c>
      <c r="AG29" s="157">
        <f t="shared" si="7"/>
        <v>100</v>
      </c>
      <c r="AH29" s="197">
        <v>100</v>
      </c>
      <c r="AI29" s="198">
        <v>100</v>
      </c>
      <c r="AJ29" s="103">
        <f t="shared" si="8"/>
        <v>100</v>
      </c>
      <c r="AK29" s="204">
        <v>90</v>
      </c>
      <c r="AL29" s="205">
        <v>90</v>
      </c>
      <c r="AM29" s="32">
        <f t="shared" si="9"/>
        <v>100</v>
      </c>
      <c r="AN29" s="202">
        <f t="shared" si="10"/>
        <v>1600</v>
      </c>
      <c r="AO29" s="173">
        <f t="shared" si="11"/>
        <v>133.33333333333334</v>
      </c>
    </row>
    <row r="31" spans="1:41">
      <c r="A31" s="28"/>
    </row>
    <row r="32" spans="1:41">
      <c r="A32" s="28"/>
    </row>
    <row r="33" spans="1:20">
      <c r="A33" s="28"/>
    </row>
    <row r="35" spans="1:20">
      <c r="S35" s="1"/>
      <c r="T35" s="169"/>
    </row>
  </sheetData>
  <mergeCells count="40">
    <mergeCell ref="AG4:AG6"/>
    <mergeCell ref="AJ4:AJ6"/>
    <mergeCell ref="AM4:AM6"/>
    <mergeCell ref="AN4:AO5"/>
    <mergeCell ref="R4:R6"/>
    <mergeCell ref="U4:U6"/>
    <mergeCell ref="X4:X6"/>
    <mergeCell ref="AA4:AA6"/>
    <mergeCell ref="AD4:AD6"/>
    <mergeCell ref="AH4:AI4"/>
    <mergeCell ref="AK4:AL4"/>
    <mergeCell ref="Y5:Z5"/>
    <mergeCell ref="AB5:AC5"/>
    <mergeCell ref="AE5:AF5"/>
    <mergeCell ref="AH5:AI5"/>
    <mergeCell ref="AK5:AL5"/>
    <mergeCell ref="A4:A6"/>
    <mergeCell ref="B4:B6"/>
    <mergeCell ref="C4:C6"/>
    <mergeCell ref="F4:F6"/>
    <mergeCell ref="I4:I6"/>
    <mergeCell ref="D5:E5"/>
    <mergeCell ref="G5:H5"/>
    <mergeCell ref="J5:K5"/>
    <mergeCell ref="M5:N5"/>
    <mergeCell ref="P5:Q5"/>
    <mergeCell ref="S5:T5"/>
    <mergeCell ref="V5:W5"/>
    <mergeCell ref="L4:L6"/>
    <mergeCell ref="O4:O6"/>
    <mergeCell ref="S4:T4"/>
    <mergeCell ref="V4:W4"/>
    <mergeCell ref="Y4:Z4"/>
    <mergeCell ref="AB4:AC4"/>
    <mergeCell ref="AE4:AF4"/>
    <mergeCell ref="D4:E4"/>
    <mergeCell ref="G4:H4"/>
    <mergeCell ref="J4:K4"/>
    <mergeCell ref="M4:N4"/>
    <mergeCell ref="P4:Q4"/>
  </mergeCells>
  <pageMargins left="0.23622047244094499" right="0.23622047244094499" top="0.74803149606299202" bottom="0.74803149606299202" header="0.118110236220472" footer="0.31496062992126"/>
  <pageSetup paperSize="9" scale="54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U22"/>
  <sheetViews>
    <sheetView topLeftCell="A4" zoomScale="85" zoomScaleNormal="85" workbookViewId="0">
      <selection activeCell="AB4" sqref="AB4:AC4"/>
    </sheetView>
  </sheetViews>
  <sheetFormatPr defaultColWidth="9" defaultRowHeight="15"/>
  <cols>
    <col min="1" max="1" width="4.42578125" customWidth="1"/>
    <col min="2" max="2" width="29.5703125" customWidth="1"/>
    <col min="3" max="3" width="5.28515625" customWidth="1"/>
    <col min="4" max="4" width="5.85546875" customWidth="1"/>
    <col min="5" max="5" width="6.5703125" customWidth="1"/>
    <col min="6" max="6" width="5.28515625" customWidth="1"/>
    <col min="7" max="7" width="6.42578125" customWidth="1"/>
    <col min="8" max="8" width="6" customWidth="1"/>
    <col min="9" max="9" width="5.42578125" customWidth="1"/>
    <col min="10" max="10" width="5.7109375" customWidth="1"/>
    <col min="11" max="11" width="6.140625" customWidth="1"/>
    <col min="12" max="12" width="4.7109375" customWidth="1"/>
    <col min="13" max="13" width="4.85546875" customWidth="1"/>
    <col min="14" max="14" width="5.140625" customWidth="1"/>
    <col min="15" max="15" width="5.7109375" customWidth="1"/>
    <col min="16" max="16" width="4.7109375" customWidth="1"/>
    <col min="17" max="18" width="5.5703125" customWidth="1"/>
    <col min="19" max="19" width="4.7109375" customWidth="1"/>
    <col min="20" max="20" width="5.5703125" customWidth="1"/>
    <col min="21" max="21" width="6" customWidth="1"/>
    <col min="22" max="22" width="4.7109375" customWidth="1"/>
    <col min="23" max="24" width="5.7109375" customWidth="1"/>
    <col min="25" max="26" width="5.140625" customWidth="1"/>
    <col min="27" max="27" width="5.42578125" customWidth="1"/>
    <col min="28" max="28" width="4.28515625" customWidth="1"/>
    <col min="29" max="30" width="5.5703125" customWidth="1"/>
    <col min="31" max="31" width="5.140625" customWidth="1"/>
    <col min="32" max="32" width="4.85546875" customWidth="1"/>
    <col min="33" max="33" width="5.28515625" customWidth="1"/>
    <col min="34" max="34" width="11.7109375" customWidth="1"/>
    <col min="35" max="35" width="7.5703125" customWidth="1"/>
    <col min="36" max="36" width="5.7109375" customWidth="1"/>
    <col min="37" max="37" width="5.5703125" customWidth="1"/>
    <col min="38" max="38" width="6" customWidth="1"/>
    <col min="39" max="39" width="5.5703125" customWidth="1"/>
    <col min="40" max="42" width="4.85546875" customWidth="1"/>
    <col min="43" max="43" width="7.42578125" customWidth="1"/>
    <col min="44" max="44" width="9" customWidth="1"/>
  </cols>
  <sheetData>
    <row r="2" spans="1:35">
      <c r="A2" s="152"/>
      <c r="B2" s="152"/>
      <c r="C2" s="152"/>
      <c r="D2" s="152"/>
      <c r="E2" s="152"/>
      <c r="F2" s="152"/>
    </row>
    <row r="4" spans="1:35" ht="193.5" customHeight="1">
      <c r="A4" s="266" t="s">
        <v>1</v>
      </c>
      <c r="B4" s="269" t="s">
        <v>2</v>
      </c>
      <c r="C4" s="272" t="s">
        <v>39</v>
      </c>
      <c r="D4" s="289" t="s">
        <v>40</v>
      </c>
      <c r="E4" s="290"/>
      <c r="F4" s="287" t="s">
        <v>5</v>
      </c>
      <c r="G4" s="283" t="s">
        <v>79</v>
      </c>
      <c r="H4" s="284"/>
      <c r="I4" s="284"/>
      <c r="J4" s="284"/>
      <c r="K4" s="284"/>
      <c r="L4" s="285"/>
      <c r="M4" s="286" t="s">
        <v>7</v>
      </c>
      <c r="N4" s="260"/>
      <c r="O4" s="263" t="s">
        <v>5</v>
      </c>
      <c r="P4" s="255" t="s">
        <v>8</v>
      </c>
      <c r="Q4" s="256"/>
      <c r="R4" s="278" t="s">
        <v>5</v>
      </c>
      <c r="S4" s="255" t="s">
        <v>9</v>
      </c>
      <c r="T4" s="256"/>
      <c r="U4" s="278" t="s">
        <v>5</v>
      </c>
      <c r="V4" s="255" t="s">
        <v>10</v>
      </c>
      <c r="W4" s="256"/>
      <c r="X4" s="262" t="s">
        <v>5</v>
      </c>
      <c r="Y4" s="255" t="s">
        <v>11</v>
      </c>
      <c r="Z4" s="256"/>
      <c r="AA4" s="278" t="s">
        <v>5</v>
      </c>
      <c r="AB4" s="255" t="s">
        <v>12</v>
      </c>
      <c r="AC4" s="256"/>
      <c r="AD4" s="278" t="s">
        <v>5</v>
      </c>
      <c r="AE4" s="255" t="s">
        <v>13</v>
      </c>
      <c r="AF4" s="256"/>
      <c r="AG4" s="278" t="s">
        <v>5</v>
      </c>
      <c r="AH4" s="281" t="s">
        <v>52</v>
      </c>
      <c r="AI4" s="281"/>
    </row>
    <row r="5" spans="1:35" ht="99.75" customHeight="1">
      <c r="A5" s="267"/>
      <c r="B5" s="270"/>
      <c r="C5" s="273"/>
      <c r="D5" s="252" t="s">
        <v>16</v>
      </c>
      <c r="E5" s="251"/>
      <c r="F5" s="276"/>
      <c r="G5" s="288" t="s">
        <v>80</v>
      </c>
      <c r="H5" s="250"/>
      <c r="I5" s="245" t="s">
        <v>5</v>
      </c>
      <c r="J5" s="282" t="s">
        <v>81</v>
      </c>
      <c r="K5" s="282"/>
      <c r="L5" s="279" t="s">
        <v>5</v>
      </c>
      <c r="M5" s="261" t="s">
        <v>16</v>
      </c>
      <c r="N5" s="240"/>
      <c r="O5" s="264"/>
      <c r="P5" s="252" t="s">
        <v>16</v>
      </c>
      <c r="Q5" s="251"/>
      <c r="R5" s="279"/>
      <c r="S5" s="252" t="s">
        <v>16</v>
      </c>
      <c r="T5" s="251"/>
      <c r="U5" s="279"/>
      <c r="V5" s="252" t="s">
        <v>16</v>
      </c>
      <c r="W5" s="251"/>
      <c r="X5" s="279"/>
      <c r="Y5" s="252" t="s">
        <v>16</v>
      </c>
      <c r="Z5" s="251"/>
      <c r="AA5" s="279"/>
      <c r="AB5" s="252" t="s">
        <v>16</v>
      </c>
      <c r="AC5" s="251"/>
      <c r="AD5" s="279"/>
      <c r="AE5" s="252" t="s">
        <v>16</v>
      </c>
      <c r="AF5" s="251"/>
      <c r="AG5" s="279"/>
      <c r="AH5" s="281"/>
      <c r="AI5" s="281"/>
    </row>
    <row r="6" spans="1:35" ht="97.5" customHeight="1">
      <c r="A6" s="268"/>
      <c r="B6" s="271"/>
      <c r="C6" s="274"/>
      <c r="D6" s="140" t="s">
        <v>17</v>
      </c>
      <c r="E6" s="128" t="s">
        <v>18</v>
      </c>
      <c r="F6" s="277"/>
      <c r="G6" s="140" t="s">
        <v>17</v>
      </c>
      <c r="H6" s="128" t="s">
        <v>18</v>
      </c>
      <c r="I6" s="280"/>
      <c r="J6" s="140" t="s">
        <v>17</v>
      </c>
      <c r="K6" s="128" t="s">
        <v>18</v>
      </c>
      <c r="L6" s="280"/>
      <c r="M6" s="140" t="s">
        <v>17</v>
      </c>
      <c r="N6" s="128" t="s">
        <v>18</v>
      </c>
      <c r="O6" s="265"/>
      <c r="P6" s="140" t="s">
        <v>17</v>
      </c>
      <c r="Q6" s="128" t="s">
        <v>18</v>
      </c>
      <c r="R6" s="280"/>
      <c r="S6" s="140" t="s">
        <v>17</v>
      </c>
      <c r="T6" s="128" t="s">
        <v>18</v>
      </c>
      <c r="U6" s="280"/>
      <c r="V6" s="140" t="s">
        <v>17</v>
      </c>
      <c r="W6" s="128" t="s">
        <v>18</v>
      </c>
      <c r="X6" s="280"/>
      <c r="Y6" s="140" t="s">
        <v>17</v>
      </c>
      <c r="Z6" s="128" t="s">
        <v>18</v>
      </c>
      <c r="AA6" s="280"/>
      <c r="AB6" s="140" t="s">
        <v>17</v>
      </c>
      <c r="AC6" s="128" t="s">
        <v>18</v>
      </c>
      <c r="AD6" s="280"/>
      <c r="AE6" s="140" t="s">
        <v>17</v>
      </c>
      <c r="AF6" s="128" t="s">
        <v>18</v>
      </c>
      <c r="AG6" s="279"/>
      <c r="AH6" s="32"/>
      <c r="AI6" s="33" t="s">
        <v>19</v>
      </c>
    </row>
    <row r="7" spans="1:35" s="1" customFormat="1">
      <c r="A7" s="154">
        <v>1</v>
      </c>
      <c r="B7" s="155" t="s">
        <v>82</v>
      </c>
      <c r="C7" s="103" t="s">
        <v>83</v>
      </c>
      <c r="D7" s="156">
        <v>100</v>
      </c>
      <c r="E7" s="133">
        <v>100</v>
      </c>
      <c r="F7" s="157">
        <f t="shared" ref="F7:F9" si="0">E7/D7*100</f>
        <v>100</v>
      </c>
      <c r="G7" s="156">
        <v>1</v>
      </c>
      <c r="H7" s="133">
        <v>1</v>
      </c>
      <c r="I7" s="157">
        <f t="shared" ref="I7" si="1">H7/G7*100</f>
        <v>100</v>
      </c>
      <c r="J7" s="156">
        <v>0</v>
      </c>
      <c r="K7" s="133">
        <v>0</v>
      </c>
      <c r="L7" s="157">
        <v>100</v>
      </c>
      <c r="M7" s="163">
        <v>33</v>
      </c>
      <c r="N7" s="160">
        <v>33</v>
      </c>
      <c r="O7" s="157">
        <f t="shared" ref="O7:O13" si="2">N7/M7*100</f>
        <v>100</v>
      </c>
      <c r="P7" s="164">
        <v>1</v>
      </c>
      <c r="Q7" s="167">
        <v>1</v>
      </c>
      <c r="R7" s="157">
        <f t="shared" ref="R7:R11" si="3">Q7/P7*100</f>
        <v>100</v>
      </c>
      <c r="S7" s="163">
        <v>3</v>
      </c>
      <c r="T7" s="160">
        <v>3</v>
      </c>
      <c r="U7" s="157">
        <f>T7/S7*100</f>
        <v>100</v>
      </c>
      <c r="V7" s="163">
        <v>70</v>
      </c>
      <c r="W7" s="160">
        <v>70</v>
      </c>
      <c r="X7" s="157">
        <f>W7/V7*100</f>
        <v>100</v>
      </c>
      <c r="Y7" s="163">
        <v>100</v>
      </c>
      <c r="Z7" s="160">
        <v>100</v>
      </c>
      <c r="AA7" s="157">
        <f>Z7/Y7*100</f>
        <v>100</v>
      </c>
      <c r="AB7" s="156">
        <v>90</v>
      </c>
      <c r="AC7" s="133">
        <v>90</v>
      </c>
      <c r="AD7" s="157">
        <f>AC7/AB7*100</f>
        <v>100</v>
      </c>
      <c r="AE7" s="170">
        <v>100</v>
      </c>
      <c r="AF7" s="171">
        <v>100</v>
      </c>
      <c r="AG7" s="103">
        <f t="shared" ref="AG7:AG16" si="4">AF7/AE7*100</f>
        <v>100</v>
      </c>
      <c r="AH7" s="172">
        <f>F7+I7+L7+O7+R7+U7+X7+AA7+AD7+AG7</f>
        <v>1000</v>
      </c>
      <c r="AI7" s="173">
        <f>AH7/10</f>
        <v>100</v>
      </c>
    </row>
    <row r="8" spans="1:35" s="1" customFormat="1">
      <c r="A8" s="154">
        <v>2</v>
      </c>
      <c r="B8" s="158" t="s">
        <v>84</v>
      </c>
      <c r="C8" s="103" t="s">
        <v>83</v>
      </c>
      <c r="D8" s="159">
        <v>100</v>
      </c>
      <c r="E8" s="116">
        <v>100</v>
      </c>
      <c r="F8" s="157">
        <f t="shared" si="0"/>
        <v>100</v>
      </c>
      <c r="G8" s="156">
        <v>0</v>
      </c>
      <c r="H8" s="160">
        <v>0</v>
      </c>
      <c r="I8" s="157">
        <v>100</v>
      </c>
      <c r="J8" s="156">
        <v>1</v>
      </c>
      <c r="K8" s="133">
        <v>1</v>
      </c>
      <c r="L8" s="157">
        <v>100</v>
      </c>
      <c r="M8" s="165">
        <v>50</v>
      </c>
      <c r="N8" s="166">
        <v>50</v>
      </c>
      <c r="O8" s="157">
        <f t="shared" si="2"/>
        <v>100</v>
      </c>
      <c r="P8" s="164">
        <v>0</v>
      </c>
      <c r="Q8" s="167">
        <v>0</v>
      </c>
      <c r="R8" s="157">
        <v>100</v>
      </c>
      <c r="S8" s="165">
        <v>3</v>
      </c>
      <c r="T8" s="166">
        <v>3</v>
      </c>
      <c r="U8" s="157">
        <f>T8/S8*100</f>
        <v>100</v>
      </c>
      <c r="V8" s="163">
        <v>70</v>
      </c>
      <c r="W8" s="166">
        <v>97</v>
      </c>
      <c r="X8" s="157">
        <f t="shared" ref="X8:X16" si="5">W8/V8*100</f>
        <v>138.57142857142856</v>
      </c>
      <c r="Y8" s="165">
        <v>100</v>
      </c>
      <c r="Z8" s="166">
        <v>100</v>
      </c>
      <c r="AA8" s="157">
        <f t="shared" ref="AA8:AA16" si="6">Z8/Y8*100</f>
        <v>100</v>
      </c>
      <c r="AB8" s="156">
        <v>90</v>
      </c>
      <c r="AC8" s="133">
        <v>90</v>
      </c>
      <c r="AD8" s="157">
        <f t="shared" ref="AD8:AD16" si="7">AC8/AB8*100</f>
        <v>100</v>
      </c>
      <c r="AE8" s="170">
        <v>100</v>
      </c>
      <c r="AF8" s="171">
        <v>0</v>
      </c>
      <c r="AG8" s="103">
        <f t="shared" si="4"/>
        <v>0</v>
      </c>
      <c r="AH8" s="172">
        <f t="shared" ref="AH8:AH16" si="8">F8+I8+L8+O8+R8+U8+X8+AA8+AD8+AG8</f>
        <v>938.57142857142856</v>
      </c>
      <c r="AI8" s="173">
        <f t="shared" ref="AI8:AI16" si="9">AH8/10</f>
        <v>93.857142857142861</v>
      </c>
    </row>
    <row r="9" spans="1:35" s="1" customFormat="1">
      <c r="A9" s="154">
        <v>3</v>
      </c>
      <c r="B9" s="158" t="s">
        <v>63</v>
      </c>
      <c r="C9" s="103" t="s">
        <v>83</v>
      </c>
      <c r="D9" s="159">
        <v>100</v>
      </c>
      <c r="E9" s="116">
        <v>100</v>
      </c>
      <c r="F9" s="157">
        <f t="shared" si="0"/>
        <v>100</v>
      </c>
      <c r="G9" s="159">
        <v>0</v>
      </c>
      <c r="H9" s="116">
        <v>0</v>
      </c>
      <c r="I9" s="157">
        <v>100</v>
      </c>
      <c r="J9" s="159">
        <v>0</v>
      </c>
      <c r="K9" s="116">
        <v>0</v>
      </c>
      <c r="L9" s="157">
        <v>100</v>
      </c>
      <c r="M9" s="165">
        <v>50</v>
      </c>
      <c r="N9" s="166">
        <v>100</v>
      </c>
      <c r="O9" s="157">
        <f t="shared" si="2"/>
        <v>200</v>
      </c>
      <c r="P9" s="165">
        <v>0</v>
      </c>
      <c r="Q9" s="166">
        <v>0</v>
      </c>
      <c r="R9" s="157">
        <v>100</v>
      </c>
      <c r="S9" s="165">
        <v>2</v>
      </c>
      <c r="T9" s="166">
        <v>2</v>
      </c>
      <c r="U9" s="157">
        <f t="shared" ref="U9:U13" si="10">T9/S9*100</f>
        <v>100</v>
      </c>
      <c r="V9" s="163">
        <v>70</v>
      </c>
      <c r="W9" s="166">
        <v>83</v>
      </c>
      <c r="X9" s="157">
        <f t="shared" si="5"/>
        <v>118.57142857142857</v>
      </c>
      <c r="Y9" s="165">
        <v>100</v>
      </c>
      <c r="Z9" s="166">
        <v>100</v>
      </c>
      <c r="AA9" s="157">
        <f t="shared" si="6"/>
        <v>100</v>
      </c>
      <c r="AB9" s="159">
        <v>90</v>
      </c>
      <c r="AC9" s="133">
        <v>100</v>
      </c>
      <c r="AD9" s="157">
        <f t="shared" si="7"/>
        <v>111.11111111111111</v>
      </c>
      <c r="AE9" s="159">
        <v>100</v>
      </c>
      <c r="AF9" s="171">
        <v>100</v>
      </c>
      <c r="AG9" s="103">
        <f t="shared" si="4"/>
        <v>100</v>
      </c>
      <c r="AH9" s="172">
        <f t="shared" si="8"/>
        <v>1129.6825396825398</v>
      </c>
      <c r="AI9" s="173">
        <f t="shared" si="9"/>
        <v>112.96825396825398</v>
      </c>
    </row>
    <row r="10" spans="1:35" s="1" customFormat="1">
      <c r="A10" s="154">
        <v>4</v>
      </c>
      <c r="B10" s="158" t="s">
        <v>64</v>
      </c>
      <c r="C10" s="103" t="s">
        <v>83</v>
      </c>
      <c r="D10" s="159">
        <v>100</v>
      </c>
      <c r="E10" s="116">
        <v>100</v>
      </c>
      <c r="F10" s="157">
        <f t="shared" ref="F10:F16" si="11">E10/D10*100</f>
        <v>100</v>
      </c>
      <c r="G10" s="159">
        <v>0</v>
      </c>
      <c r="H10" s="116">
        <v>0</v>
      </c>
      <c r="I10" s="157">
        <v>100</v>
      </c>
      <c r="J10" s="159">
        <v>0</v>
      </c>
      <c r="K10" s="116">
        <v>0</v>
      </c>
      <c r="L10" s="157">
        <v>100</v>
      </c>
      <c r="M10" s="165">
        <v>50</v>
      </c>
      <c r="N10" s="166">
        <v>50</v>
      </c>
      <c r="O10" s="157">
        <f t="shared" si="2"/>
        <v>100</v>
      </c>
      <c r="P10" s="165">
        <v>0</v>
      </c>
      <c r="Q10" s="166">
        <v>0</v>
      </c>
      <c r="R10" s="157">
        <v>100</v>
      </c>
      <c r="S10" s="165">
        <v>1</v>
      </c>
      <c r="T10" s="166">
        <v>1</v>
      </c>
      <c r="U10" s="157">
        <f t="shared" si="10"/>
        <v>100</v>
      </c>
      <c r="V10" s="163">
        <v>70</v>
      </c>
      <c r="W10" s="166">
        <v>53</v>
      </c>
      <c r="X10" s="157">
        <f t="shared" si="5"/>
        <v>75.714285714285708</v>
      </c>
      <c r="Y10" s="165">
        <v>100</v>
      </c>
      <c r="Z10" s="166">
        <v>100</v>
      </c>
      <c r="AA10" s="157">
        <f t="shared" si="6"/>
        <v>100</v>
      </c>
      <c r="AB10" s="159">
        <v>90</v>
      </c>
      <c r="AC10" s="133">
        <v>100</v>
      </c>
      <c r="AD10" s="157">
        <f t="shared" si="7"/>
        <v>111.11111111111111</v>
      </c>
      <c r="AE10" s="159">
        <v>100</v>
      </c>
      <c r="AF10" s="171">
        <v>100</v>
      </c>
      <c r="AG10" s="103">
        <f t="shared" si="4"/>
        <v>100</v>
      </c>
      <c r="AH10" s="172">
        <f t="shared" si="8"/>
        <v>986.82539682539675</v>
      </c>
      <c r="AI10" s="173">
        <f t="shared" si="9"/>
        <v>98.682539682539669</v>
      </c>
    </row>
    <row r="11" spans="1:35" s="1" customFormat="1">
      <c r="A11" s="154">
        <v>5</v>
      </c>
      <c r="B11" s="158" t="s">
        <v>76</v>
      </c>
      <c r="C11" s="103" t="s">
        <v>83</v>
      </c>
      <c r="D11" s="159">
        <v>100</v>
      </c>
      <c r="E11" s="116">
        <v>100</v>
      </c>
      <c r="F11" s="157">
        <f t="shared" si="11"/>
        <v>100</v>
      </c>
      <c r="G11" s="159">
        <v>1</v>
      </c>
      <c r="H11" s="116">
        <v>2</v>
      </c>
      <c r="I11" s="157">
        <f t="shared" ref="I11" si="12">H11/G11*100</f>
        <v>200</v>
      </c>
      <c r="J11" s="159">
        <v>0</v>
      </c>
      <c r="K11" s="116">
        <v>0</v>
      </c>
      <c r="L11" s="157">
        <v>100</v>
      </c>
      <c r="M11" s="165">
        <v>50</v>
      </c>
      <c r="N11" s="166">
        <v>0</v>
      </c>
      <c r="O11" s="157">
        <v>100</v>
      </c>
      <c r="P11" s="165">
        <v>1</v>
      </c>
      <c r="Q11" s="166">
        <v>3</v>
      </c>
      <c r="R11" s="157">
        <f t="shared" si="3"/>
        <v>300</v>
      </c>
      <c r="S11" s="165">
        <v>7</v>
      </c>
      <c r="T11" s="166">
        <v>16</v>
      </c>
      <c r="U11" s="157">
        <f t="shared" si="10"/>
        <v>228.57142857142856</v>
      </c>
      <c r="V11" s="163">
        <v>70</v>
      </c>
      <c r="W11" s="166">
        <v>69</v>
      </c>
      <c r="X11" s="157">
        <f t="shared" si="5"/>
        <v>98.571428571428584</v>
      </c>
      <c r="Y11" s="165">
        <v>100</v>
      </c>
      <c r="Z11" s="166">
        <v>100</v>
      </c>
      <c r="AA11" s="157">
        <f t="shared" si="6"/>
        <v>100</v>
      </c>
      <c r="AB11" s="159">
        <v>98</v>
      </c>
      <c r="AC11" s="133">
        <v>100</v>
      </c>
      <c r="AD11" s="157">
        <f t="shared" si="7"/>
        <v>102.04081632653062</v>
      </c>
      <c r="AE11" s="159">
        <v>100</v>
      </c>
      <c r="AF11" s="171">
        <v>100</v>
      </c>
      <c r="AG11" s="103">
        <f t="shared" si="4"/>
        <v>100</v>
      </c>
      <c r="AH11" s="172">
        <f t="shared" si="8"/>
        <v>1429.1836734693877</v>
      </c>
      <c r="AI11" s="173">
        <f t="shared" si="9"/>
        <v>142.91836734693877</v>
      </c>
    </row>
    <row r="12" spans="1:35" s="1" customFormat="1">
      <c r="A12" s="154">
        <v>6</v>
      </c>
      <c r="B12" s="161" t="s">
        <v>85</v>
      </c>
      <c r="C12" s="103" t="s">
        <v>83</v>
      </c>
      <c r="D12" s="159">
        <v>100</v>
      </c>
      <c r="E12" s="116">
        <v>100</v>
      </c>
      <c r="F12" s="157">
        <f t="shared" si="11"/>
        <v>100</v>
      </c>
      <c r="G12" s="159">
        <v>0</v>
      </c>
      <c r="H12" s="116">
        <v>0</v>
      </c>
      <c r="I12" s="157">
        <v>100</v>
      </c>
      <c r="J12" s="159">
        <v>0</v>
      </c>
      <c r="K12" s="116">
        <v>0</v>
      </c>
      <c r="L12" s="157">
        <v>100</v>
      </c>
      <c r="M12" s="165">
        <v>33</v>
      </c>
      <c r="N12" s="166">
        <v>33</v>
      </c>
      <c r="O12" s="157">
        <f t="shared" si="2"/>
        <v>100</v>
      </c>
      <c r="P12" s="165">
        <v>0</v>
      </c>
      <c r="Q12" s="166">
        <v>0</v>
      </c>
      <c r="R12" s="157">
        <v>100</v>
      </c>
      <c r="S12" s="165">
        <v>1</v>
      </c>
      <c r="T12" s="166">
        <v>0</v>
      </c>
      <c r="U12" s="157">
        <f t="shared" si="10"/>
        <v>0</v>
      </c>
      <c r="V12" s="163">
        <v>70</v>
      </c>
      <c r="W12" s="168">
        <v>45</v>
      </c>
      <c r="X12" s="157">
        <f t="shared" si="5"/>
        <v>64.285714285714292</v>
      </c>
      <c r="Y12" s="165">
        <v>100</v>
      </c>
      <c r="Z12" s="166">
        <v>100</v>
      </c>
      <c r="AA12" s="157">
        <f t="shared" si="6"/>
        <v>100</v>
      </c>
      <c r="AB12" s="159">
        <v>90</v>
      </c>
      <c r="AC12" s="133">
        <v>100</v>
      </c>
      <c r="AD12" s="157">
        <f t="shared" si="7"/>
        <v>111.11111111111111</v>
      </c>
      <c r="AE12" s="159">
        <v>100</v>
      </c>
      <c r="AF12" s="171">
        <v>100</v>
      </c>
      <c r="AG12" s="103">
        <f t="shared" si="4"/>
        <v>100</v>
      </c>
      <c r="AH12" s="172">
        <f t="shared" si="8"/>
        <v>875.39682539682542</v>
      </c>
      <c r="AI12" s="173">
        <f t="shared" si="9"/>
        <v>87.539682539682545</v>
      </c>
    </row>
    <row r="13" spans="1:35" s="1" customFormat="1">
      <c r="A13" s="154">
        <v>7</v>
      </c>
      <c r="B13" s="161" t="s">
        <v>61</v>
      </c>
      <c r="C13" s="103" t="s">
        <v>83</v>
      </c>
      <c r="D13" s="159">
        <v>100</v>
      </c>
      <c r="E13" s="116">
        <v>100</v>
      </c>
      <c r="F13" s="157">
        <f t="shared" si="11"/>
        <v>100</v>
      </c>
      <c r="G13" s="159">
        <v>0</v>
      </c>
      <c r="H13" s="116">
        <v>0</v>
      </c>
      <c r="I13" s="157">
        <v>100</v>
      </c>
      <c r="J13" s="159">
        <v>0</v>
      </c>
      <c r="K13" s="116">
        <v>0</v>
      </c>
      <c r="L13" s="157">
        <v>100</v>
      </c>
      <c r="M13" s="165">
        <v>33</v>
      </c>
      <c r="N13" s="166">
        <v>33</v>
      </c>
      <c r="O13" s="157">
        <f t="shared" si="2"/>
        <v>100</v>
      </c>
      <c r="P13" s="165">
        <v>0</v>
      </c>
      <c r="Q13" s="166">
        <v>0</v>
      </c>
      <c r="R13" s="157">
        <v>100</v>
      </c>
      <c r="S13" s="165">
        <v>2</v>
      </c>
      <c r="T13" s="166">
        <v>16</v>
      </c>
      <c r="U13" s="157">
        <f t="shared" si="10"/>
        <v>800</v>
      </c>
      <c r="V13" s="163">
        <v>70</v>
      </c>
      <c r="W13" s="166">
        <v>91</v>
      </c>
      <c r="X13" s="157">
        <f t="shared" si="5"/>
        <v>130</v>
      </c>
      <c r="Y13" s="165">
        <v>100</v>
      </c>
      <c r="Z13" s="166">
        <v>100</v>
      </c>
      <c r="AA13" s="157">
        <f t="shared" si="6"/>
        <v>100</v>
      </c>
      <c r="AB13" s="159">
        <v>90</v>
      </c>
      <c r="AC13" s="133">
        <v>100</v>
      </c>
      <c r="AD13" s="157">
        <f t="shared" si="7"/>
        <v>111.11111111111111</v>
      </c>
      <c r="AE13" s="159">
        <v>100</v>
      </c>
      <c r="AF13" s="171">
        <v>100</v>
      </c>
      <c r="AG13" s="103">
        <f t="shared" si="4"/>
        <v>100</v>
      </c>
      <c r="AH13" s="172">
        <f t="shared" si="8"/>
        <v>1741.1111111111111</v>
      </c>
      <c r="AI13" s="173">
        <f t="shared" si="9"/>
        <v>174.11111111111111</v>
      </c>
    </row>
    <row r="14" spans="1:35" s="1" customFormat="1">
      <c r="A14" s="154">
        <v>8</v>
      </c>
      <c r="B14" s="158" t="s">
        <v>71</v>
      </c>
      <c r="C14" s="103" t="s">
        <v>83</v>
      </c>
      <c r="D14" s="159">
        <v>100</v>
      </c>
      <c r="E14" s="116">
        <v>100</v>
      </c>
      <c r="F14" s="157">
        <f t="shared" si="11"/>
        <v>100</v>
      </c>
      <c r="G14" s="159">
        <v>0</v>
      </c>
      <c r="H14" s="116">
        <v>0</v>
      </c>
      <c r="I14" s="157">
        <v>100</v>
      </c>
      <c r="J14" s="159">
        <v>0</v>
      </c>
      <c r="K14" s="116">
        <v>0</v>
      </c>
      <c r="L14" s="157">
        <v>100</v>
      </c>
      <c r="M14" s="165">
        <v>0</v>
      </c>
      <c r="N14" s="166">
        <v>0</v>
      </c>
      <c r="O14" s="157">
        <v>100</v>
      </c>
      <c r="P14" s="165">
        <v>0</v>
      </c>
      <c r="Q14" s="166">
        <v>0</v>
      </c>
      <c r="R14" s="157">
        <v>100</v>
      </c>
      <c r="S14" s="165">
        <v>0</v>
      </c>
      <c r="T14" s="166">
        <v>0</v>
      </c>
      <c r="U14" s="157">
        <v>100</v>
      </c>
      <c r="V14" s="163">
        <v>70</v>
      </c>
      <c r="W14" s="166">
        <v>70</v>
      </c>
      <c r="X14" s="157">
        <f t="shared" si="5"/>
        <v>100</v>
      </c>
      <c r="Y14" s="165">
        <v>100</v>
      </c>
      <c r="Z14" s="166">
        <v>100</v>
      </c>
      <c r="AA14" s="157">
        <f t="shared" si="6"/>
        <v>100</v>
      </c>
      <c r="AB14" s="159">
        <v>90</v>
      </c>
      <c r="AC14" s="133">
        <v>90</v>
      </c>
      <c r="AD14" s="157">
        <f t="shared" si="7"/>
        <v>100</v>
      </c>
      <c r="AE14" s="159">
        <v>100</v>
      </c>
      <c r="AF14" s="171">
        <v>100</v>
      </c>
      <c r="AG14" s="103">
        <f t="shared" si="4"/>
        <v>100</v>
      </c>
      <c r="AH14" s="172">
        <f t="shared" si="8"/>
        <v>1000</v>
      </c>
      <c r="AI14" s="173">
        <f t="shared" si="9"/>
        <v>100</v>
      </c>
    </row>
    <row r="15" spans="1:35" s="1" customFormat="1">
      <c r="A15" s="154">
        <v>9</v>
      </c>
      <c r="B15" s="158" t="s">
        <v>74</v>
      </c>
      <c r="C15" s="103" t="s">
        <v>83</v>
      </c>
      <c r="D15" s="159">
        <v>100</v>
      </c>
      <c r="E15" s="116">
        <v>100</v>
      </c>
      <c r="F15" s="157">
        <f t="shared" si="11"/>
        <v>100</v>
      </c>
      <c r="G15" s="159">
        <v>0</v>
      </c>
      <c r="H15" s="116">
        <v>0</v>
      </c>
      <c r="I15" s="157">
        <v>100</v>
      </c>
      <c r="J15" s="159">
        <v>0</v>
      </c>
      <c r="K15" s="116">
        <v>0</v>
      </c>
      <c r="L15" s="157">
        <v>100</v>
      </c>
      <c r="M15" s="165">
        <v>0</v>
      </c>
      <c r="N15" s="166">
        <v>0</v>
      </c>
      <c r="O15" s="157">
        <v>100</v>
      </c>
      <c r="P15" s="165">
        <v>0</v>
      </c>
      <c r="Q15" s="166">
        <v>0</v>
      </c>
      <c r="R15" s="157">
        <v>100</v>
      </c>
      <c r="S15" s="165">
        <v>0</v>
      </c>
      <c r="T15" s="166">
        <v>0</v>
      </c>
      <c r="U15" s="157">
        <v>100</v>
      </c>
      <c r="V15" s="163">
        <v>100</v>
      </c>
      <c r="W15" s="166">
        <v>100</v>
      </c>
      <c r="X15" s="157">
        <f t="shared" si="5"/>
        <v>100</v>
      </c>
      <c r="Y15" s="165">
        <v>100</v>
      </c>
      <c r="Z15" s="166">
        <v>100</v>
      </c>
      <c r="AA15" s="157">
        <f t="shared" si="6"/>
        <v>100</v>
      </c>
      <c r="AB15" s="159">
        <v>100</v>
      </c>
      <c r="AC15" s="116">
        <v>100</v>
      </c>
      <c r="AD15" s="157">
        <f t="shared" si="7"/>
        <v>100</v>
      </c>
      <c r="AE15" s="159">
        <v>100</v>
      </c>
      <c r="AF15" s="116">
        <v>100</v>
      </c>
      <c r="AG15" s="103">
        <f t="shared" si="4"/>
        <v>100</v>
      </c>
      <c r="AH15" s="172">
        <f t="shared" si="8"/>
        <v>1000</v>
      </c>
      <c r="AI15" s="173">
        <f t="shared" si="9"/>
        <v>100</v>
      </c>
    </row>
    <row r="16" spans="1:35" s="1" customFormat="1">
      <c r="A16" s="154">
        <v>10</v>
      </c>
      <c r="B16" s="162" t="s">
        <v>86</v>
      </c>
      <c r="C16" s="103" t="s">
        <v>83</v>
      </c>
      <c r="D16" s="159">
        <v>100</v>
      </c>
      <c r="E16" s="116">
        <v>100</v>
      </c>
      <c r="F16" s="157">
        <f t="shared" si="11"/>
        <v>100</v>
      </c>
      <c r="G16" s="159">
        <v>0</v>
      </c>
      <c r="H16" s="116">
        <v>0</v>
      </c>
      <c r="I16" s="157">
        <v>100</v>
      </c>
      <c r="J16" s="159">
        <v>0</v>
      </c>
      <c r="K16" s="116">
        <v>0</v>
      </c>
      <c r="L16" s="157">
        <v>100</v>
      </c>
      <c r="M16" s="165">
        <v>50</v>
      </c>
      <c r="N16" s="166">
        <v>60</v>
      </c>
      <c r="O16" s="157">
        <v>100</v>
      </c>
      <c r="P16" s="165">
        <v>1</v>
      </c>
      <c r="Q16" s="166">
        <v>1</v>
      </c>
      <c r="R16" s="157">
        <v>100</v>
      </c>
      <c r="S16" s="165">
        <v>1</v>
      </c>
      <c r="T16" s="166">
        <v>1</v>
      </c>
      <c r="U16" s="157">
        <v>100</v>
      </c>
      <c r="V16" s="163">
        <v>70</v>
      </c>
      <c r="W16" s="166">
        <v>53</v>
      </c>
      <c r="X16" s="157">
        <f t="shared" si="5"/>
        <v>75.714285714285708</v>
      </c>
      <c r="Y16" s="165">
        <v>100</v>
      </c>
      <c r="Z16" s="166">
        <v>100</v>
      </c>
      <c r="AA16" s="157">
        <f t="shared" si="6"/>
        <v>100</v>
      </c>
      <c r="AB16" s="159">
        <v>90</v>
      </c>
      <c r="AC16" s="116">
        <v>90</v>
      </c>
      <c r="AD16" s="157">
        <f t="shared" si="7"/>
        <v>100</v>
      </c>
      <c r="AE16" s="159">
        <v>100</v>
      </c>
      <c r="AF16" s="116">
        <v>100</v>
      </c>
      <c r="AG16" s="103">
        <f t="shared" si="4"/>
        <v>100</v>
      </c>
      <c r="AH16" s="172">
        <f t="shared" si="8"/>
        <v>975.71428571428567</v>
      </c>
      <c r="AI16" s="173">
        <f t="shared" si="9"/>
        <v>97.571428571428569</v>
      </c>
    </row>
    <row r="17" spans="1:47" s="1" customForma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>
      <c r="A18" s="28"/>
    </row>
    <row r="19" spans="1:47">
      <c r="A19" s="28"/>
    </row>
    <row r="20" spans="1:47">
      <c r="A20" s="28"/>
    </row>
    <row r="22" spans="1:47">
      <c r="S22" s="1"/>
      <c r="T22" s="169"/>
    </row>
  </sheetData>
  <mergeCells count="33">
    <mergeCell ref="AH4:AI5"/>
    <mergeCell ref="U4:U6"/>
    <mergeCell ref="X4:X6"/>
    <mergeCell ref="AA4:AA6"/>
    <mergeCell ref="AD4:AD6"/>
    <mergeCell ref="AG4:AG6"/>
    <mergeCell ref="V4:W4"/>
    <mergeCell ref="Y4:Z4"/>
    <mergeCell ref="AB4:AC4"/>
    <mergeCell ref="AE4:AF4"/>
    <mergeCell ref="Y5:Z5"/>
    <mergeCell ref="AB5:AC5"/>
    <mergeCell ref="AE5:AF5"/>
    <mergeCell ref="A4:A6"/>
    <mergeCell ref="B4:B6"/>
    <mergeCell ref="C4:C6"/>
    <mergeCell ref="F4:F6"/>
    <mergeCell ref="I5:I6"/>
    <mergeCell ref="D5:E5"/>
    <mergeCell ref="G5:H5"/>
    <mergeCell ref="D4:E4"/>
    <mergeCell ref="J5:K5"/>
    <mergeCell ref="M5:N5"/>
    <mergeCell ref="P5:Q5"/>
    <mergeCell ref="S5:T5"/>
    <mergeCell ref="V5:W5"/>
    <mergeCell ref="L5:L6"/>
    <mergeCell ref="O4:O6"/>
    <mergeCell ref="G4:L4"/>
    <mergeCell ref="M4:N4"/>
    <mergeCell ref="P4:Q4"/>
    <mergeCell ref="S4:T4"/>
    <mergeCell ref="R4:R6"/>
  </mergeCells>
  <pageMargins left="0.25" right="0.25" top="0.75" bottom="0.75" header="0.3" footer="0.3"/>
  <pageSetup paperSize="9" scale="51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N10"/>
  <sheetViews>
    <sheetView workbookViewId="0">
      <selection activeCell="AC7" sqref="AC7"/>
    </sheetView>
  </sheetViews>
  <sheetFormatPr defaultColWidth="9" defaultRowHeight="15"/>
  <cols>
    <col min="1" max="1" width="4.42578125" customWidth="1"/>
    <col min="2" max="2" width="8.7109375" customWidth="1"/>
    <col min="3" max="3" width="5.85546875" customWidth="1"/>
    <col min="4" max="4" width="6.5703125" customWidth="1"/>
    <col min="5" max="5" width="5.28515625" customWidth="1"/>
    <col min="6" max="6" width="6.42578125" customWidth="1"/>
    <col min="7" max="7" width="6" customWidth="1"/>
    <col min="8" max="8" width="5.42578125" customWidth="1"/>
    <col min="9" max="9" width="5.7109375" customWidth="1"/>
    <col min="10" max="10" width="6.140625" customWidth="1"/>
    <col min="11" max="11" width="4.7109375" customWidth="1"/>
    <col min="12" max="12" width="4.85546875" customWidth="1"/>
    <col min="13" max="13" width="5.140625" customWidth="1"/>
    <col min="14" max="14" width="5.28515625" customWidth="1"/>
    <col min="15" max="15" width="4.7109375" customWidth="1"/>
    <col min="16" max="17" width="5.5703125" customWidth="1"/>
    <col min="18" max="18" width="4.7109375" customWidth="1"/>
    <col min="19" max="19" width="5.5703125" customWidth="1"/>
    <col min="20" max="20" width="5" customWidth="1"/>
    <col min="21" max="21" width="4.7109375" customWidth="1"/>
    <col min="22" max="22" width="4.28515625" customWidth="1"/>
    <col min="23" max="23" width="5.7109375" customWidth="1"/>
    <col min="24" max="25" width="5.140625" customWidth="1"/>
    <col min="26" max="26" width="5.42578125" customWidth="1"/>
    <col min="27" max="27" width="4.28515625" customWidth="1"/>
    <col min="28" max="28" width="5.5703125" customWidth="1"/>
    <col min="29" max="29" width="7.42578125" customWidth="1"/>
    <col min="30" max="30" width="6.42578125" customWidth="1"/>
    <col min="31" max="31" width="6.5703125" customWidth="1"/>
    <col min="33" max="34" width="6.42578125" customWidth="1"/>
    <col min="36" max="36" width="7.140625" customWidth="1"/>
    <col min="37" max="37" width="7" customWidth="1"/>
    <col min="38" max="38" width="6.28515625" customWidth="1"/>
    <col min="39" max="39" width="12.85546875"/>
  </cols>
  <sheetData>
    <row r="2" spans="1:40">
      <c r="A2" s="152"/>
      <c r="B2" s="152"/>
      <c r="C2" s="152"/>
      <c r="D2" s="152"/>
      <c r="E2" s="152"/>
    </row>
    <row r="4" spans="1:40" ht="100.5" customHeight="1">
      <c r="A4" s="266" t="s">
        <v>1</v>
      </c>
      <c r="B4" s="266" t="s">
        <v>2</v>
      </c>
      <c r="C4" s="257" t="s">
        <v>87</v>
      </c>
      <c r="D4" s="258"/>
      <c r="E4" s="275" t="s">
        <v>5</v>
      </c>
      <c r="F4" s="289" t="s">
        <v>88</v>
      </c>
      <c r="G4" s="291"/>
      <c r="H4" s="278" t="s">
        <v>5</v>
      </c>
      <c r="I4" s="289" t="s">
        <v>89</v>
      </c>
      <c r="J4" s="291"/>
      <c r="K4" s="262" t="s">
        <v>5</v>
      </c>
      <c r="L4" s="257" t="s">
        <v>90</v>
      </c>
      <c r="M4" s="258"/>
      <c r="N4" s="263" t="s">
        <v>5</v>
      </c>
      <c r="O4" s="289" t="s">
        <v>91</v>
      </c>
      <c r="P4" s="291"/>
      <c r="Q4" s="278" t="s">
        <v>5</v>
      </c>
      <c r="R4" s="289" t="s">
        <v>92</v>
      </c>
      <c r="S4" s="291"/>
      <c r="T4" s="278" t="s">
        <v>5</v>
      </c>
      <c r="U4" s="289" t="s">
        <v>93</v>
      </c>
      <c r="V4" s="291"/>
      <c r="W4" s="278" t="s">
        <v>5</v>
      </c>
      <c r="X4" s="255" t="s">
        <v>94</v>
      </c>
      <c r="Y4" s="256"/>
      <c r="Z4" s="263" t="s">
        <v>5</v>
      </c>
      <c r="AA4" s="289" t="s">
        <v>95</v>
      </c>
      <c r="AB4" s="291"/>
      <c r="AC4" s="278" t="s">
        <v>5</v>
      </c>
      <c r="AD4" s="289" t="s">
        <v>96</v>
      </c>
      <c r="AE4" s="291"/>
      <c r="AF4" s="278" t="s">
        <v>5</v>
      </c>
      <c r="AG4" s="289" t="s">
        <v>97</v>
      </c>
      <c r="AH4" s="291"/>
      <c r="AI4" s="278" t="s">
        <v>5</v>
      </c>
      <c r="AJ4" s="289" t="s">
        <v>98</v>
      </c>
      <c r="AK4" s="291"/>
      <c r="AL4" s="278" t="s">
        <v>5</v>
      </c>
      <c r="AM4" s="240" t="s">
        <v>3</v>
      </c>
      <c r="AN4" s="240"/>
    </row>
    <row r="5" spans="1:40" ht="22.5" customHeight="1">
      <c r="A5" s="267"/>
      <c r="B5" s="267"/>
      <c r="C5" s="261" t="s">
        <v>16</v>
      </c>
      <c r="D5" s="240"/>
      <c r="E5" s="276"/>
      <c r="F5" s="252" t="s">
        <v>16</v>
      </c>
      <c r="G5" s="251"/>
      <c r="H5" s="279"/>
      <c r="I5" s="252" t="s">
        <v>16</v>
      </c>
      <c r="J5" s="251"/>
      <c r="K5" s="245"/>
      <c r="L5" s="261" t="s">
        <v>16</v>
      </c>
      <c r="M5" s="240"/>
      <c r="N5" s="264"/>
      <c r="O5" s="252" t="s">
        <v>16</v>
      </c>
      <c r="P5" s="251"/>
      <c r="Q5" s="279"/>
      <c r="R5" s="252" t="s">
        <v>16</v>
      </c>
      <c r="S5" s="251"/>
      <c r="T5" s="279"/>
      <c r="U5" s="252" t="s">
        <v>16</v>
      </c>
      <c r="V5" s="251"/>
      <c r="W5" s="279"/>
      <c r="X5" s="252" t="s">
        <v>16</v>
      </c>
      <c r="Y5" s="251"/>
      <c r="Z5" s="264"/>
      <c r="AA5" s="252" t="s">
        <v>16</v>
      </c>
      <c r="AB5" s="251"/>
      <c r="AC5" s="279"/>
      <c r="AD5" s="252" t="s">
        <v>16</v>
      </c>
      <c r="AE5" s="251"/>
      <c r="AF5" s="279"/>
      <c r="AG5" s="252" t="s">
        <v>16</v>
      </c>
      <c r="AH5" s="251"/>
      <c r="AI5" s="279"/>
      <c r="AJ5" s="252" t="s">
        <v>16</v>
      </c>
      <c r="AK5" s="251"/>
      <c r="AL5" s="279"/>
      <c r="AM5" s="240"/>
      <c r="AN5" s="240"/>
    </row>
    <row r="6" spans="1:40" ht="154.5">
      <c r="A6" s="268"/>
      <c r="B6" s="268"/>
      <c r="C6" s="140" t="s">
        <v>17</v>
      </c>
      <c r="D6" s="128" t="s">
        <v>99</v>
      </c>
      <c r="E6" s="277"/>
      <c r="F6" s="140" t="s">
        <v>17</v>
      </c>
      <c r="G6" s="128" t="s">
        <v>18</v>
      </c>
      <c r="H6" s="280"/>
      <c r="I6" s="140" t="s">
        <v>17</v>
      </c>
      <c r="J6" s="128" t="s">
        <v>18</v>
      </c>
      <c r="K6" s="246"/>
      <c r="L6" s="140" t="s">
        <v>17</v>
      </c>
      <c r="M6" s="128" t="s">
        <v>18</v>
      </c>
      <c r="N6" s="265"/>
      <c r="O6" s="140" t="s">
        <v>17</v>
      </c>
      <c r="P6" s="128" t="s">
        <v>18</v>
      </c>
      <c r="Q6" s="280"/>
      <c r="R6" s="140" t="s">
        <v>17</v>
      </c>
      <c r="S6" s="128" t="s">
        <v>18</v>
      </c>
      <c r="T6" s="280"/>
      <c r="U6" s="140" t="s">
        <v>17</v>
      </c>
      <c r="V6" s="128" t="s">
        <v>18</v>
      </c>
      <c r="W6" s="280"/>
      <c r="X6" s="140" t="s">
        <v>17</v>
      </c>
      <c r="Y6" s="128" t="s">
        <v>18</v>
      </c>
      <c r="Z6" s="265"/>
      <c r="AA6" s="140" t="s">
        <v>17</v>
      </c>
      <c r="AB6" s="128" t="s">
        <v>18</v>
      </c>
      <c r="AC6" s="280"/>
      <c r="AD6" s="140" t="s">
        <v>17</v>
      </c>
      <c r="AE6" s="128" t="s">
        <v>18</v>
      </c>
      <c r="AF6" s="280"/>
      <c r="AG6" s="140" t="s">
        <v>17</v>
      </c>
      <c r="AH6" s="128" t="s">
        <v>100</v>
      </c>
      <c r="AI6" s="280"/>
      <c r="AJ6" s="140" t="s">
        <v>17</v>
      </c>
      <c r="AK6" s="128" t="s">
        <v>18</v>
      </c>
      <c r="AL6" s="280"/>
      <c r="AM6" s="32"/>
      <c r="AN6" s="33" t="s">
        <v>19</v>
      </c>
    </row>
    <row r="7" spans="1:40">
      <c r="A7" s="32">
        <v>1</v>
      </c>
      <c r="B7" s="32" t="s">
        <v>101</v>
      </c>
      <c r="C7" s="103">
        <v>50</v>
      </c>
      <c r="D7" s="116">
        <v>50</v>
      </c>
      <c r="E7" s="130">
        <f>D7/C7*100</f>
        <v>100</v>
      </c>
      <c r="F7" s="115">
        <v>100</v>
      </c>
      <c r="G7" s="116">
        <v>100</v>
      </c>
      <c r="H7" s="130">
        <f>G7/F7*100</f>
        <v>100</v>
      </c>
      <c r="I7" s="115">
        <v>100</v>
      </c>
      <c r="J7" s="116">
        <v>100</v>
      </c>
      <c r="K7" s="130">
        <f>J7/I7*100</f>
        <v>100</v>
      </c>
      <c r="L7" s="103">
        <v>70</v>
      </c>
      <c r="M7" s="116">
        <v>199</v>
      </c>
      <c r="N7" s="130">
        <f>M7/L7*100</f>
        <v>284.28571428571428</v>
      </c>
      <c r="O7" s="115">
        <v>7</v>
      </c>
      <c r="P7" s="116">
        <v>12</v>
      </c>
      <c r="Q7" s="130">
        <f>P7/O7*100</f>
        <v>171.42857142857099</v>
      </c>
      <c r="R7" s="115">
        <v>90</v>
      </c>
      <c r="S7" s="116">
        <v>94</v>
      </c>
      <c r="T7" s="130">
        <f>S7/R7*100</f>
        <v>104.44444444444446</v>
      </c>
      <c r="U7" s="115">
        <v>100</v>
      </c>
      <c r="V7" s="116">
        <v>100</v>
      </c>
      <c r="W7" s="130">
        <f>V7/U7*100</f>
        <v>100</v>
      </c>
      <c r="X7" s="115">
        <v>100</v>
      </c>
      <c r="Y7" s="116">
        <v>100</v>
      </c>
      <c r="Z7" s="130">
        <f>Y7/X7*100</f>
        <v>100</v>
      </c>
      <c r="AA7" s="115">
        <v>1</v>
      </c>
      <c r="AB7" s="116">
        <v>13</v>
      </c>
      <c r="AC7" s="130">
        <f>AB7/AA7*100</f>
        <v>1300</v>
      </c>
      <c r="AD7" s="115">
        <v>95</v>
      </c>
      <c r="AE7" s="116">
        <v>95</v>
      </c>
      <c r="AF7" s="130">
        <f>AE7/AD7*100</f>
        <v>100</v>
      </c>
      <c r="AG7" s="115">
        <v>97</v>
      </c>
      <c r="AH7" s="116">
        <v>97</v>
      </c>
      <c r="AI7" s="130">
        <f>AH7/AG7*100</f>
        <v>100</v>
      </c>
      <c r="AJ7" s="115">
        <v>100</v>
      </c>
      <c r="AK7" s="116">
        <v>100</v>
      </c>
      <c r="AL7" s="130">
        <f>AK7/AJ7*100</f>
        <v>100</v>
      </c>
      <c r="AM7" s="153">
        <f>E7+H7+K7+N7+Q7+T7+W7+Z7+AC7+AF7+AI7+AL7</f>
        <v>2660.1587301587297</v>
      </c>
      <c r="AN7" s="119">
        <f>AM7/12</f>
        <v>221.67989417989415</v>
      </c>
    </row>
    <row r="8" spans="1:40">
      <c r="A8" s="28"/>
    </row>
    <row r="9" spans="1:40">
      <c r="A9" s="28"/>
    </row>
    <row r="10" spans="1:40">
      <c r="A10" s="28"/>
    </row>
  </sheetData>
  <mergeCells count="39">
    <mergeCell ref="AM4:AN5"/>
    <mergeCell ref="A4:A6"/>
    <mergeCell ref="B4:B6"/>
    <mergeCell ref="E4:E6"/>
    <mergeCell ref="H4:H6"/>
    <mergeCell ref="K4:K6"/>
    <mergeCell ref="AG4:AH4"/>
    <mergeCell ref="AJ4:AK4"/>
    <mergeCell ref="C5:D5"/>
    <mergeCell ref="F5:G5"/>
    <mergeCell ref="I5:J5"/>
    <mergeCell ref="L5:M5"/>
    <mergeCell ref="O5:P5"/>
    <mergeCell ref="AA5:AB5"/>
    <mergeCell ref="AD5:AE5"/>
    <mergeCell ref="AF4:AF6"/>
    <mergeCell ref="AI4:AI6"/>
    <mergeCell ref="AL4:AL6"/>
    <mergeCell ref="AG5:AH5"/>
    <mergeCell ref="AJ5:AK5"/>
    <mergeCell ref="N4:N6"/>
    <mergeCell ref="Q4:Q6"/>
    <mergeCell ref="R4:S4"/>
    <mergeCell ref="U4:V4"/>
    <mergeCell ref="X4:Y4"/>
    <mergeCell ref="AA4:AB4"/>
    <mergeCell ref="AD4:AE4"/>
    <mergeCell ref="T4:T6"/>
    <mergeCell ref="W4:W6"/>
    <mergeCell ref="Z4:Z6"/>
    <mergeCell ref="AC4:AC6"/>
    <mergeCell ref="R5:S5"/>
    <mergeCell ref="U5:V5"/>
    <mergeCell ref="X5:Y5"/>
    <mergeCell ref="C4:D4"/>
    <mergeCell ref="F4:G4"/>
    <mergeCell ref="I4:J4"/>
    <mergeCell ref="L4:M4"/>
    <mergeCell ref="O4:P4"/>
  </mergeCells>
  <pageMargins left="0.25" right="0.25" top="0.75" bottom="0.75" header="0.3" footer="0.3"/>
  <pageSetup paperSize="9" scale="58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I5"/>
  <sheetViews>
    <sheetView topLeftCell="A4" workbookViewId="0">
      <selection activeCell="F19" sqref="F19"/>
    </sheetView>
  </sheetViews>
  <sheetFormatPr defaultColWidth="9" defaultRowHeight="15"/>
  <cols>
    <col min="1" max="1" width="4.7109375" customWidth="1"/>
    <col min="2" max="2" width="15.5703125" customWidth="1"/>
    <col min="3" max="3" width="5.5703125" customWidth="1"/>
    <col min="4" max="4" width="7.42578125" customWidth="1"/>
    <col min="5" max="5" width="5.5703125" customWidth="1"/>
    <col min="6" max="6" width="5.28515625" customWidth="1"/>
    <col min="7" max="7" width="6.140625" customWidth="1"/>
    <col min="8" max="8" width="5.85546875" customWidth="1"/>
    <col min="9" max="9" width="5.28515625" customWidth="1"/>
    <col min="10" max="10" width="7" customWidth="1"/>
    <col min="11" max="11" width="5.28515625" customWidth="1"/>
    <col min="12" max="12" width="5.85546875" customWidth="1"/>
    <col min="13" max="14" width="6" customWidth="1"/>
    <col min="15" max="15" width="7.28515625" hidden="1" customWidth="1"/>
    <col min="16" max="16" width="6.28515625" hidden="1" customWidth="1"/>
    <col min="17" max="17" width="5" hidden="1" customWidth="1"/>
    <col min="18" max="18" width="5.28515625" hidden="1" customWidth="1"/>
    <col min="19" max="19" width="6.85546875" hidden="1" customWidth="1"/>
    <col min="20" max="32" width="6.28515625" hidden="1" customWidth="1"/>
    <col min="33" max="33" width="4" customWidth="1"/>
    <col min="34" max="34" width="6.5703125" customWidth="1"/>
  </cols>
  <sheetData>
    <row r="2" spans="1:35" ht="203.25" customHeight="1">
      <c r="A2" s="238" t="s">
        <v>1</v>
      </c>
      <c r="B2" s="238" t="s">
        <v>2</v>
      </c>
      <c r="C2" s="240" t="s">
        <v>4</v>
      </c>
      <c r="D2" s="240"/>
      <c r="E2" s="239" t="s">
        <v>5</v>
      </c>
      <c r="F2" s="240" t="s">
        <v>102</v>
      </c>
      <c r="G2" s="240"/>
      <c r="H2" s="239" t="s">
        <v>5</v>
      </c>
      <c r="I2" s="240" t="s">
        <v>103</v>
      </c>
      <c r="J2" s="240"/>
      <c r="K2" s="239" t="s">
        <v>5</v>
      </c>
      <c r="L2" s="240" t="s">
        <v>104</v>
      </c>
      <c r="M2" s="240"/>
      <c r="N2" s="239" t="s">
        <v>5</v>
      </c>
      <c r="O2" s="240"/>
      <c r="P2" s="240"/>
      <c r="Q2" s="239" t="s">
        <v>5</v>
      </c>
      <c r="R2" s="240"/>
      <c r="S2" s="240"/>
      <c r="T2" s="239" t="s">
        <v>5</v>
      </c>
      <c r="U2" s="240"/>
      <c r="V2" s="240"/>
      <c r="W2" s="239" t="s">
        <v>5</v>
      </c>
      <c r="X2" s="240"/>
      <c r="Y2" s="240"/>
      <c r="Z2" s="239" t="s">
        <v>5</v>
      </c>
      <c r="AA2" s="240"/>
      <c r="AB2" s="240"/>
      <c r="AC2" s="239" t="s">
        <v>5</v>
      </c>
      <c r="AD2" s="240"/>
      <c r="AE2" s="240"/>
      <c r="AF2" s="239" t="s">
        <v>5</v>
      </c>
      <c r="AG2" s="240" t="s">
        <v>3</v>
      </c>
      <c r="AH2" s="240"/>
      <c r="AI2" s="147"/>
    </row>
    <row r="3" spans="1:35" ht="61.5" customHeight="1">
      <c r="A3" s="238"/>
      <c r="B3" s="238"/>
      <c r="C3" s="240" t="s">
        <v>16</v>
      </c>
      <c r="D3" s="240"/>
      <c r="E3" s="239"/>
      <c r="F3" s="240" t="s">
        <v>16</v>
      </c>
      <c r="G3" s="240"/>
      <c r="H3" s="239"/>
      <c r="I3" s="240" t="s">
        <v>16</v>
      </c>
      <c r="J3" s="240"/>
      <c r="K3" s="239"/>
      <c r="L3" s="240" t="s">
        <v>16</v>
      </c>
      <c r="M3" s="240"/>
      <c r="N3" s="239"/>
      <c r="O3" s="240" t="s">
        <v>16</v>
      </c>
      <c r="P3" s="240"/>
      <c r="Q3" s="239"/>
      <c r="R3" s="240" t="s">
        <v>16</v>
      </c>
      <c r="S3" s="240"/>
      <c r="T3" s="239"/>
      <c r="U3" s="240" t="s">
        <v>16</v>
      </c>
      <c r="V3" s="240"/>
      <c r="W3" s="239"/>
      <c r="X3" s="240" t="s">
        <v>16</v>
      </c>
      <c r="Y3" s="240"/>
      <c r="Z3" s="239"/>
      <c r="AA3" s="240" t="s">
        <v>16</v>
      </c>
      <c r="AB3" s="240"/>
      <c r="AC3" s="239"/>
      <c r="AD3" s="240" t="s">
        <v>16</v>
      </c>
      <c r="AE3" s="240"/>
      <c r="AF3" s="239"/>
      <c r="AG3" s="240"/>
      <c r="AH3" s="240"/>
      <c r="AI3" s="147"/>
    </row>
    <row r="4" spans="1:35" ht="79.5" customHeight="1">
      <c r="A4" s="238"/>
      <c r="B4" s="238"/>
      <c r="C4" s="113" t="s">
        <v>17</v>
      </c>
      <c r="D4" s="114" t="s">
        <v>18</v>
      </c>
      <c r="E4" s="239"/>
      <c r="F4" s="113" t="s">
        <v>17</v>
      </c>
      <c r="G4" s="114" t="s">
        <v>18</v>
      </c>
      <c r="H4" s="239"/>
      <c r="I4" s="113" t="s">
        <v>17</v>
      </c>
      <c r="J4" s="114" t="s">
        <v>18</v>
      </c>
      <c r="K4" s="239"/>
      <c r="L4" s="113" t="s">
        <v>17</v>
      </c>
      <c r="M4" s="114" t="s">
        <v>18</v>
      </c>
      <c r="N4" s="239"/>
      <c r="O4" s="113" t="s">
        <v>17</v>
      </c>
      <c r="P4" s="114" t="s">
        <v>105</v>
      </c>
      <c r="Q4" s="239"/>
      <c r="R4" s="113" t="s">
        <v>17</v>
      </c>
      <c r="S4" s="114" t="s">
        <v>105</v>
      </c>
      <c r="T4" s="239"/>
      <c r="U4" s="113" t="s">
        <v>17</v>
      </c>
      <c r="V4" s="114" t="s">
        <v>105</v>
      </c>
      <c r="W4" s="239"/>
      <c r="X4" s="113" t="s">
        <v>17</v>
      </c>
      <c r="Y4" s="114" t="s">
        <v>105</v>
      </c>
      <c r="Z4" s="239"/>
      <c r="AA4" s="113" t="s">
        <v>17</v>
      </c>
      <c r="AB4" s="114" t="s">
        <v>105</v>
      </c>
      <c r="AC4" s="239"/>
      <c r="AD4" s="113" t="s">
        <v>17</v>
      </c>
      <c r="AE4" s="114" t="s">
        <v>105</v>
      </c>
      <c r="AF4" s="239"/>
      <c r="AG4" s="32"/>
      <c r="AH4" s="33" t="s">
        <v>19</v>
      </c>
      <c r="AI4" s="147"/>
    </row>
    <row r="5" spans="1:35" ht="34.5">
      <c r="A5" s="32">
        <v>1</v>
      </c>
      <c r="B5" s="120" t="s">
        <v>106</v>
      </c>
      <c r="C5" s="115">
        <v>100</v>
      </c>
      <c r="D5" s="116">
        <v>100</v>
      </c>
      <c r="E5" s="32">
        <f>D5/C5*100</f>
        <v>100</v>
      </c>
      <c r="F5" s="115">
        <v>0</v>
      </c>
      <c r="G5" s="116">
        <v>0</v>
      </c>
      <c r="H5" s="32">
        <v>0</v>
      </c>
      <c r="I5" s="115">
        <v>60</v>
      </c>
      <c r="J5" s="116">
        <v>60</v>
      </c>
      <c r="K5" s="32">
        <f>J5/I5*100</f>
        <v>100</v>
      </c>
      <c r="L5" s="115">
        <v>60</v>
      </c>
      <c r="M5" s="116">
        <v>53</v>
      </c>
      <c r="N5" s="32">
        <f>M5/L5*100</f>
        <v>88.3333333333333</v>
      </c>
      <c r="O5" s="115"/>
      <c r="P5" s="116"/>
      <c r="Q5" s="32" t="e">
        <f>P5/O5*100</f>
        <v>#DIV/0!</v>
      </c>
      <c r="R5" s="115"/>
      <c r="S5" s="116"/>
      <c r="T5" s="32" t="e">
        <f>S5/R5*100</f>
        <v>#DIV/0!</v>
      </c>
      <c r="U5" s="115"/>
      <c r="V5" s="116"/>
      <c r="W5" s="32"/>
      <c r="X5" s="115"/>
      <c r="Y5" s="116"/>
      <c r="Z5" s="32" t="e">
        <f>Y5/X5*100</f>
        <v>#DIV/0!</v>
      </c>
      <c r="AA5" s="115"/>
      <c r="AB5" s="116"/>
      <c r="AC5" s="32" t="e">
        <f>AB5/AA5*100</f>
        <v>#DIV/0!</v>
      </c>
      <c r="AD5" s="115"/>
      <c r="AE5" s="116"/>
      <c r="AF5" s="32" t="e">
        <f>AE5/AD5*100</f>
        <v>#DIV/0!</v>
      </c>
      <c r="AG5" s="32">
        <f>E5+H5+K5+N5</f>
        <v>288.33333333333297</v>
      </c>
      <c r="AH5" s="119">
        <f>AG5/4</f>
        <v>72.0833333333333</v>
      </c>
      <c r="AI5" s="117"/>
    </row>
  </sheetData>
  <mergeCells count="33">
    <mergeCell ref="AF2:AF4"/>
    <mergeCell ref="AG2:AH3"/>
    <mergeCell ref="Q2:Q4"/>
    <mergeCell ref="T2:T4"/>
    <mergeCell ref="W2:W4"/>
    <mergeCell ref="Z2:Z4"/>
    <mergeCell ref="AC2:AC4"/>
    <mergeCell ref="R3:S3"/>
    <mergeCell ref="U3:V3"/>
    <mergeCell ref="X3:Y3"/>
    <mergeCell ref="AA3:AB3"/>
    <mergeCell ref="AD3:AE3"/>
    <mergeCell ref="X2:Y2"/>
    <mergeCell ref="AA2:AB2"/>
    <mergeCell ref="AD2:AE2"/>
    <mergeCell ref="A2:A4"/>
    <mergeCell ref="B2:B4"/>
    <mergeCell ref="E2:E4"/>
    <mergeCell ref="H2:H4"/>
    <mergeCell ref="K2:K4"/>
    <mergeCell ref="C3:D3"/>
    <mergeCell ref="F3:G3"/>
    <mergeCell ref="I3:J3"/>
    <mergeCell ref="C2:D2"/>
    <mergeCell ref="F2:G2"/>
    <mergeCell ref="I2:J2"/>
    <mergeCell ref="L3:M3"/>
    <mergeCell ref="O3:P3"/>
    <mergeCell ref="N2:N4"/>
    <mergeCell ref="R2:S2"/>
    <mergeCell ref="U2:V2"/>
    <mergeCell ref="L2:M2"/>
    <mergeCell ref="O2:P2"/>
  </mergeCells>
  <pageMargins left="0.25" right="0.25" top="0.75" bottom="0.75" header="0.3" footer="0.3"/>
  <pageSetup paperSize="9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F32"/>
  <sheetViews>
    <sheetView topLeftCell="A29" workbookViewId="0">
      <selection activeCell="O32" sqref="O32"/>
    </sheetView>
  </sheetViews>
  <sheetFormatPr defaultColWidth="9" defaultRowHeight="15"/>
  <cols>
    <col min="1" max="1" width="4.7109375" customWidth="1"/>
    <col min="2" max="2" width="16.7109375" customWidth="1"/>
    <col min="3" max="3" width="5.5703125" customWidth="1"/>
    <col min="4" max="4" width="7.42578125" customWidth="1"/>
    <col min="5" max="5" width="5.5703125" customWidth="1"/>
    <col min="6" max="6" width="5.28515625" customWidth="1"/>
    <col min="7" max="7" width="7" customWidth="1"/>
    <col min="8" max="8" width="5.28515625" customWidth="1"/>
    <col min="9" max="9" width="5.85546875" customWidth="1"/>
    <col min="10" max="11" width="6" customWidth="1"/>
    <col min="12" max="12" width="7.28515625" customWidth="1"/>
    <col min="13" max="13" width="6.28515625" customWidth="1"/>
    <col min="14" max="14" width="5" customWidth="1"/>
    <col min="15" max="15" width="5.28515625" customWidth="1"/>
    <col min="16" max="16" width="6.85546875" customWidth="1"/>
    <col min="17" max="17" width="6.28515625" customWidth="1"/>
    <col min="18" max="18" width="7.28515625" customWidth="1"/>
    <col min="19" max="19" width="7.42578125" customWidth="1"/>
    <col min="20" max="21" width="5.5703125" customWidth="1"/>
    <col min="22" max="22" width="7.140625" customWidth="1"/>
    <col min="23" max="24" width="5.5703125" customWidth="1"/>
    <col min="25" max="25" width="7.42578125" customWidth="1"/>
    <col min="26" max="26" width="5.5703125" customWidth="1"/>
    <col min="27" max="27" width="6.5703125" customWidth="1"/>
    <col min="28" max="28" width="7.42578125" customWidth="1"/>
    <col min="29" max="29" width="5.5703125" customWidth="1"/>
    <col min="30" max="30" width="5.42578125" customWidth="1"/>
    <col min="32" max="32" width="5.5703125" customWidth="1"/>
    <col min="34" max="34" width="8.5703125" customWidth="1"/>
    <col min="35" max="35" width="5.42578125" customWidth="1"/>
    <col min="38" max="38" width="6.28515625" customWidth="1"/>
    <col min="41" max="41" width="5.140625" customWidth="1"/>
    <col min="44" max="44" width="5.42578125" customWidth="1"/>
    <col min="47" max="47" width="6.140625" customWidth="1"/>
    <col min="50" max="50" width="5.85546875" customWidth="1"/>
    <col min="53" max="53" width="5.7109375" customWidth="1"/>
    <col min="56" max="56" width="5.85546875" customWidth="1"/>
  </cols>
  <sheetData>
    <row r="1" spans="1:58">
      <c r="A1" s="292" t="s">
        <v>107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</row>
    <row r="2" spans="1:58" ht="117.75" customHeight="1">
      <c r="A2" s="238" t="s">
        <v>1</v>
      </c>
      <c r="B2" s="238" t="s">
        <v>2</v>
      </c>
      <c r="C2" s="293" t="s">
        <v>108</v>
      </c>
      <c r="D2" s="293"/>
      <c r="E2" s="294"/>
      <c r="F2" s="295" t="s">
        <v>109</v>
      </c>
      <c r="G2" s="293"/>
      <c r="H2" s="293"/>
      <c r="I2" s="293"/>
      <c r="J2" s="293"/>
      <c r="K2" s="293"/>
      <c r="L2" s="293"/>
      <c r="M2" s="293"/>
      <c r="N2" s="294"/>
      <c r="O2" s="295" t="s">
        <v>110</v>
      </c>
      <c r="P2" s="293"/>
      <c r="Q2" s="293"/>
      <c r="R2" s="293"/>
      <c r="S2" s="293"/>
      <c r="T2" s="293"/>
      <c r="U2" s="238" t="s">
        <v>111</v>
      </c>
      <c r="V2" s="238"/>
      <c r="W2" s="238"/>
      <c r="X2" s="238"/>
      <c r="Y2" s="238"/>
      <c r="Z2" s="238"/>
      <c r="AA2" s="238"/>
      <c r="AB2" s="238"/>
      <c r="AC2" s="238"/>
      <c r="AD2" s="238" t="s">
        <v>112</v>
      </c>
      <c r="AE2" s="238"/>
      <c r="AF2" s="238"/>
      <c r="AG2" s="238"/>
      <c r="AH2" s="238"/>
      <c r="AI2" s="238"/>
      <c r="AJ2" s="238"/>
      <c r="AK2" s="238"/>
      <c r="AL2" s="238"/>
      <c r="AM2" s="238" t="s">
        <v>113</v>
      </c>
      <c r="AN2" s="238"/>
      <c r="AO2" s="238"/>
      <c r="AP2" s="238"/>
      <c r="AQ2" s="238"/>
      <c r="AR2" s="238"/>
      <c r="AS2" s="238"/>
      <c r="AT2" s="238"/>
      <c r="AU2" s="238"/>
      <c r="AV2" s="238" t="s">
        <v>114</v>
      </c>
      <c r="AW2" s="238"/>
      <c r="AX2" s="238"/>
      <c r="AY2" s="238"/>
      <c r="AZ2" s="238"/>
      <c r="BA2" s="238"/>
      <c r="BB2" s="238"/>
      <c r="BC2" s="238"/>
      <c r="BD2" s="238"/>
      <c r="BE2" s="298" t="s">
        <v>115</v>
      </c>
      <c r="BF2" s="299"/>
    </row>
    <row r="3" spans="1:58" ht="203.25" customHeight="1">
      <c r="A3" s="238"/>
      <c r="B3" s="238"/>
      <c r="C3" s="296" t="s">
        <v>116</v>
      </c>
      <c r="D3" s="250"/>
      <c r="E3" s="138" t="s">
        <v>5</v>
      </c>
      <c r="F3" s="288" t="s">
        <v>117</v>
      </c>
      <c r="G3" s="250"/>
      <c r="H3" s="138" t="s">
        <v>5</v>
      </c>
      <c r="I3" s="288" t="s">
        <v>116</v>
      </c>
      <c r="J3" s="250"/>
      <c r="K3" s="138" t="s">
        <v>5</v>
      </c>
      <c r="L3" s="288" t="s">
        <v>118</v>
      </c>
      <c r="M3" s="250"/>
      <c r="N3" s="138" t="s">
        <v>5</v>
      </c>
      <c r="O3" s="288" t="s">
        <v>119</v>
      </c>
      <c r="P3" s="250"/>
      <c r="Q3" s="138" t="s">
        <v>5</v>
      </c>
      <c r="R3" s="288" t="s">
        <v>116</v>
      </c>
      <c r="S3" s="250"/>
      <c r="T3" s="147" t="s">
        <v>5</v>
      </c>
      <c r="U3" s="297" t="s">
        <v>120</v>
      </c>
      <c r="V3" s="251"/>
      <c r="W3" s="138" t="s">
        <v>5</v>
      </c>
      <c r="X3" s="296" t="s">
        <v>121</v>
      </c>
      <c r="Y3" s="250"/>
      <c r="Z3" s="138" t="s">
        <v>5</v>
      </c>
      <c r="AA3" s="288" t="s">
        <v>122</v>
      </c>
      <c r="AB3" s="250"/>
      <c r="AC3" s="112" t="s">
        <v>5</v>
      </c>
      <c r="AD3" s="297" t="s">
        <v>120</v>
      </c>
      <c r="AE3" s="251"/>
      <c r="AF3" s="138" t="s">
        <v>5</v>
      </c>
      <c r="AG3" s="296" t="s">
        <v>121</v>
      </c>
      <c r="AH3" s="250"/>
      <c r="AI3" s="138" t="s">
        <v>5</v>
      </c>
      <c r="AJ3" s="288" t="s">
        <v>122</v>
      </c>
      <c r="AK3" s="250"/>
      <c r="AL3" s="112" t="s">
        <v>5</v>
      </c>
      <c r="AM3" s="297" t="s">
        <v>120</v>
      </c>
      <c r="AN3" s="251"/>
      <c r="AO3" s="138" t="s">
        <v>5</v>
      </c>
      <c r="AP3" s="296" t="s">
        <v>121</v>
      </c>
      <c r="AQ3" s="250"/>
      <c r="AR3" s="138" t="s">
        <v>5</v>
      </c>
      <c r="AS3" s="288" t="s">
        <v>122</v>
      </c>
      <c r="AT3" s="250"/>
      <c r="AU3" s="112" t="s">
        <v>5</v>
      </c>
      <c r="AV3" s="297" t="s">
        <v>120</v>
      </c>
      <c r="AW3" s="251"/>
      <c r="AX3" s="138" t="s">
        <v>5</v>
      </c>
      <c r="AY3" s="296" t="s">
        <v>121</v>
      </c>
      <c r="AZ3" s="250"/>
      <c r="BA3" s="138" t="s">
        <v>5</v>
      </c>
      <c r="BB3" s="288" t="s">
        <v>122</v>
      </c>
      <c r="BC3" s="250"/>
      <c r="BD3" s="112" t="s">
        <v>5</v>
      </c>
      <c r="BE3" s="300"/>
      <c r="BF3" s="301"/>
    </row>
    <row r="4" spans="1:58" ht="61.5" customHeight="1">
      <c r="A4" s="238"/>
      <c r="B4" s="238"/>
      <c r="C4" s="253" t="s">
        <v>16</v>
      </c>
      <c r="D4" s="251"/>
      <c r="E4" s="138"/>
      <c r="F4" s="252" t="s">
        <v>16</v>
      </c>
      <c r="G4" s="251"/>
      <c r="H4" s="138"/>
      <c r="I4" s="252" t="s">
        <v>16</v>
      </c>
      <c r="J4" s="251"/>
      <c r="K4" s="138"/>
      <c r="L4" s="252" t="s">
        <v>16</v>
      </c>
      <c r="M4" s="251"/>
      <c r="N4" s="138"/>
      <c r="O4" s="252" t="s">
        <v>16</v>
      </c>
      <c r="P4" s="251"/>
      <c r="Q4" s="138"/>
      <c r="R4" s="252" t="s">
        <v>16</v>
      </c>
      <c r="S4" s="251"/>
      <c r="T4" s="147"/>
      <c r="U4" s="240" t="s">
        <v>16</v>
      </c>
      <c r="V4" s="240"/>
      <c r="W4" s="144"/>
      <c r="X4" s="253" t="s">
        <v>16</v>
      </c>
      <c r="Y4" s="251"/>
      <c r="Z4" s="138"/>
      <c r="AA4" s="252" t="s">
        <v>16</v>
      </c>
      <c r="AB4" s="251"/>
      <c r="AC4" s="112"/>
      <c r="AD4" s="240" t="s">
        <v>16</v>
      </c>
      <c r="AE4" s="240"/>
      <c r="AF4" s="144"/>
      <c r="AG4" s="253" t="s">
        <v>16</v>
      </c>
      <c r="AH4" s="251"/>
      <c r="AI4" s="138"/>
      <c r="AJ4" s="252" t="s">
        <v>16</v>
      </c>
      <c r="AK4" s="251"/>
      <c r="AL4" s="112"/>
      <c r="AM4" s="240" t="s">
        <v>16</v>
      </c>
      <c r="AN4" s="240"/>
      <c r="AO4" s="144"/>
      <c r="AP4" s="253" t="s">
        <v>16</v>
      </c>
      <c r="AQ4" s="251"/>
      <c r="AR4" s="138"/>
      <c r="AS4" s="252" t="s">
        <v>16</v>
      </c>
      <c r="AT4" s="251"/>
      <c r="AU4" s="112"/>
      <c r="AV4" s="240" t="s">
        <v>16</v>
      </c>
      <c r="AW4" s="240"/>
      <c r="AX4" s="144"/>
      <c r="AY4" s="253" t="s">
        <v>16</v>
      </c>
      <c r="AZ4" s="251"/>
      <c r="BA4" s="138"/>
      <c r="BB4" s="252" t="s">
        <v>16</v>
      </c>
      <c r="BC4" s="251"/>
      <c r="BD4" s="112"/>
      <c r="BE4" s="302"/>
      <c r="BF4" s="303"/>
    </row>
    <row r="5" spans="1:58" ht="74.25" customHeight="1">
      <c r="A5" s="238"/>
      <c r="B5" s="238"/>
      <c r="C5" s="127" t="s">
        <v>17</v>
      </c>
      <c r="D5" s="128" t="s">
        <v>123</v>
      </c>
      <c r="E5" s="139"/>
      <c r="F5" s="140" t="s">
        <v>17</v>
      </c>
      <c r="G5" s="128" t="s">
        <v>123</v>
      </c>
      <c r="H5" s="139"/>
      <c r="I5" s="140" t="s">
        <v>17</v>
      </c>
      <c r="J5" s="128" t="s">
        <v>123</v>
      </c>
      <c r="K5" s="139"/>
      <c r="L5" s="140" t="s">
        <v>17</v>
      </c>
      <c r="M5" s="128" t="s">
        <v>123</v>
      </c>
      <c r="N5" s="139"/>
      <c r="O5" s="140" t="s">
        <v>17</v>
      </c>
      <c r="P5" s="128" t="s">
        <v>123</v>
      </c>
      <c r="Q5" s="139"/>
      <c r="R5" s="140" t="s">
        <v>17</v>
      </c>
      <c r="S5" s="128" t="s">
        <v>123</v>
      </c>
      <c r="T5" s="148"/>
      <c r="U5" s="113" t="s">
        <v>17</v>
      </c>
      <c r="V5" s="128" t="s">
        <v>123</v>
      </c>
      <c r="W5" s="149"/>
      <c r="X5" s="127" t="s">
        <v>17</v>
      </c>
      <c r="Y5" s="128" t="s">
        <v>123</v>
      </c>
      <c r="Z5" s="139"/>
      <c r="AA5" s="140" t="s">
        <v>17</v>
      </c>
      <c r="AB5" s="128" t="s">
        <v>123</v>
      </c>
      <c r="AC5" s="112"/>
      <c r="AD5" s="113" t="s">
        <v>17</v>
      </c>
      <c r="AE5" s="128" t="s">
        <v>124</v>
      </c>
      <c r="AF5" s="149"/>
      <c r="AG5" s="127" t="s">
        <v>17</v>
      </c>
      <c r="AH5" s="128" t="s">
        <v>123</v>
      </c>
      <c r="AI5" s="139"/>
      <c r="AJ5" s="140" t="s">
        <v>17</v>
      </c>
      <c r="AK5" s="128" t="s">
        <v>123</v>
      </c>
      <c r="AL5" s="112"/>
      <c r="AM5" s="113" t="s">
        <v>17</v>
      </c>
      <c r="AN5" s="128" t="s">
        <v>123</v>
      </c>
      <c r="AO5" s="149"/>
      <c r="AP5" s="127" t="s">
        <v>17</v>
      </c>
      <c r="AQ5" s="128" t="s">
        <v>123</v>
      </c>
      <c r="AR5" s="139"/>
      <c r="AS5" s="140" t="s">
        <v>17</v>
      </c>
      <c r="AT5" s="128" t="s">
        <v>123</v>
      </c>
      <c r="AU5" s="112"/>
      <c r="AV5" s="113" t="s">
        <v>17</v>
      </c>
      <c r="AW5" s="128" t="s">
        <v>123</v>
      </c>
      <c r="AX5" s="149"/>
      <c r="AY5" s="127" t="s">
        <v>17</v>
      </c>
      <c r="AZ5" s="128" t="s">
        <v>123</v>
      </c>
      <c r="BA5" s="139"/>
      <c r="BB5" s="140" t="s">
        <v>17</v>
      </c>
      <c r="BC5" s="128" t="s">
        <v>123</v>
      </c>
      <c r="BD5" s="112"/>
      <c r="BE5" s="32"/>
      <c r="BF5" s="33" t="s">
        <v>19</v>
      </c>
    </row>
    <row r="6" spans="1:58">
      <c r="A6" s="130">
        <v>1</v>
      </c>
      <c r="B6" s="131" t="s">
        <v>125</v>
      </c>
      <c r="C6" s="115">
        <v>60.1</v>
      </c>
      <c r="D6" s="116">
        <v>60.1</v>
      </c>
      <c r="E6" s="130">
        <f>D6/C6*100</f>
        <v>100</v>
      </c>
      <c r="F6" s="115">
        <v>7</v>
      </c>
      <c r="G6" s="116">
        <v>0.17</v>
      </c>
      <c r="H6" s="130">
        <f>G6/F6*100</f>
        <v>2.4285714285714302</v>
      </c>
      <c r="I6" s="115">
        <v>60.1</v>
      </c>
      <c r="J6" s="116">
        <v>60.1</v>
      </c>
      <c r="K6" s="130">
        <f>J6/I6*100</f>
        <v>100</v>
      </c>
      <c r="L6" s="115">
        <v>36500</v>
      </c>
      <c r="M6" s="116">
        <v>2952</v>
      </c>
      <c r="N6" s="130">
        <f>M6/L6*100</f>
        <v>8.0876712328767102</v>
      </c>
      <c r="O6" s="115">
        <v>7</v>
      </c>
      <c r="P6" s="116">
        <v>0.17</v>
      </c>
      <c r="Q6" s="130">
        <f>P6/O6*100</f>
        <v>2.4285714285714302</v>
      </c>
      <c r="R6" s="115">
        <v>60.1</v>
      </c>
      <c r="S6" s="116">
        <v>60.1</v>
      </c>
      <c r="T6" s="130">
        <f>S6/R6*100</f>
        <v>100</v>
      </c>
      <c r="U6" s="132">
        <v>7</v>
      </c>
      <c r="V6" s="133">
        <v>0.17</v>
      </c>
      <c r="W6" s="130">
        <f>V6/U6*100</f>
        <v>2.4285714285714302</v>
      </c>
      <c r="X6" s="115">
        <v>60.1</v>
      </c>
      <c r="Y6" s="116">
        <v>60.1</v>
      </c>
      <c r="Z6" s="130">
        <f>Y6/X6*100</f>
        <v>100</v>
      </c>
      <c r="AA6" s="115">
        <v>36500</v>
      </c>
      <c r="AB6" s="116">
        <v>2952</v>
      </c>
      <c r="AC6" s="32">
        <f>AB6/AA6*100</f>
        <v>8.0876712328767102</v>
      </c>
      <c r="AD6" s="132">
        <v>7</v>
      </c>
      <c r="AE6" s="133">
        <v>0.17</v>
      </c>
      <c r="AF6" s="130">
        <f>AE6/AD6*100</f>
        <v>2.4285714285714302</v>
      </c>
      <c r="AG6" s="115">
        <v>60.1</v>
      </c>
      <c r="AH6" s="116">
        <v>60.1</v>
      </c>
      <c r="AI6" s="130">
        <f>AH6/AG6*100</f>
        <v>100</v>
      </c>
      <c r="AJ6" s="115">
        <v>36500</v>
      </c>
      <c r="AK6" s="116">
        <v>2952</v>
      </c>
      <c r="AL6" s="32">
        <f>AK6/AJ6*100</f>
        <v>8.0876712328767102</v>
      </c>
      <c r="AM6" s="132">
        <v>7</v>
      </c>
      <c r="AN6" s="133">
        <v>0.17</v>
      </c>
      <c r="AO6" s="130">
        <f>AN6/AM6*100</f>
        <v>2.4285714285714302</v>
      </c>
      <c r="AP6" s="115">
        <v>60.1</v>
      </c>
      <c r="AQ6" s="116">
        <v>60.1</v>
      </c>
      <c r="AR6" s="130">
        <f>AQ6/AP6*100</f>
        <v>100</v>
      </c>
      <c r="AS6" s="115">
        <v>36500</v>
      </c>
      <c r="AT6" s="116">
        <v>2952</v>
      </c>
      <c r="AU6" s="32">
        <f>AT6/AS6*100</f>
        <v>8.0876712328767102</v>
      </c>
      <c r="AV6" s="132">
        <v>7</v>
      </c>
      <c r="AW6" s="133">
        <v>0.17</v>
      </c>
      <c r="AX6" s="130">
        <f>AW6/AV6*100</f>
        <v>2.4285714285714302</v>
      </c>
      <c r="AY6" s="115">
        <v>60.1</v>
      </c>
      <c r="AZ6" s="116">
        <v>60.1</v>
      </c>
      <c r="BA6" s="130">
        <f>AZ6/AY6*100</f>
        <v>100</v>
      </c>
      <c r="BB6" s="115">
        <v>36500</v>
      </c>
      <c r="BC6" s="116">
        <v>2952</v>
      </c>
      <c r="BD6" s="32">
        <f>BC6/BB6*100</f>
        <v>8.0876712328767102</v>
      </c>
      <c r="BE6" s="32">
        <f>E6+H6+K6+N6+Q6+T6+W6+Z6+AC6+AF6+AI6+AL6+AO6+AR6+AU6+AX6+BA6+BD6</f>
        <v>755.00978473581199</v>
      </c>
      <c r="BF6" s="102">
        <f>BE6/18</f>
        <v>41.9449880408784</v>
      </c>
    </row>
    <row r="7" spans="1:58" s="1" customFormat="1">
      <c r="A7" s="27"/>
      <c r="B7" s="141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151"/>
    </row>
    <row r="8" spans="1:58" s="1" customFormat="1">
      <c r="A8" s="27"/>
      <c r="B8" s="141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151"/>
    </row>
    <row r="9" spans="1:58" s="1" customFormat="1">
      <c r="A9" s="27"/>
      <c r="B9" s="141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151"/>
    </row>
    <row r="10" spans="1:58" s="1" customFormat="1">
      <c r="A10" s="27"/>
      <c r="B10" s="141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151"/>
    </row>
    <row r="11" spans="1:58" s="1" customFormat="1">
      <c r="A11" s="27"/>
      <c r="B11" s="141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151"/>
    </row>
    <row r="12" spans="1:58" s="1" customFormat="1">
      <c r="A12" s="27"/>
      <c r="B12" s="141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151"/>
    </row>
    <row r="13" spans="1:58" s="1" customFormat="1">
      <c r="A13" s="27"/>
      <c r="B13" s="141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151"/>
    </row>
    <row r="14" spans="1:58" s="1" customFormat="1">
      <c r="A14" s="27"/>
      <c r="B14" s="141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151"/>
    </row>
    <row r="15" spans="1:58" s="1" customFormat="1">
      <c r="A15" s="27"/>
      <c r="B15" s="141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151"/>
    </row>
    <row r="16" spans="1:58" s="1" customFormat="1">
      <c r="A16" s="27"/>
      <c r="B16" s="141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151"/>
    </row>
    <row r="17" spans="1:31" s="1" customFormat="1">
      <c r="A17" s="27"/>
      <c r="B17" s="141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151"/>
    </row>
    <row r="18" spans="1:31" s="1" customFormat="1">
      <c r="A18" s="27"/>
      <c r="B18" s="141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151"/>
    </row>
    <row r="19" spans="1:31" s="1" customFormat="1">
      <c r="A19" s="27"/>
      <c r="B19" s="141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151"/>
    </row>
    <row r="20" spans="1:31" s="1" customFormat="1">
      <c r="A20" s="27"/>
      <c r="B20" s="141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151"/>
    </row>
    <row r="21" spans="1:31" s="1" customFormat="1">
      <c r="A21" s="27"/>
      <c r="B21" s="141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151"/>
    </row>
    <row r="22" spans="1:31" s="1" customFormat="1">
      <c r="A22" s="27"/>
      <c r="B22" s="141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151"/>
    </row>
    <row r="23" spans="1:31" s="1" customFormat="1">
      <c r="A23" s="27"/>
      <c r="B23" s="141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151"/>
    </row>
    <row r="24" spans="1:31" s="1" customFormat="1">
      <c r="A24" s="27"/>
      <c r="B24" s="141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151"/>
    </row>
    <row r="25" spans="1:31" s="1" customFormat="1">
      <c r="A25" s="27"/>
      <c r="B25" s="141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151"/>
    </row>
    <row r="26" spans="1:31" s="1" customFormat="1"/>
    <row r="27" spans="1:31">
      <c r="A27" s="305" t="s">
        <v>126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</row>
    <row r="28" spans="1:31" ht="117.75" customHeight="1">
      <c r="A28" s="238" t="s">
        <v>1</v>
      </c>
      <c r="B28" s="238" t="s">
        <v>2</v>
      </c>
      <c r="C28" s="295" t="s">
        <v>127</v>
      </c>
      <c r="D28" s="293"/>
      <c r="E28" s="293"/>
      <c r="F28" s="293"/>
      <c r="G28" s="293"/>
      <c r="H28" s="293"/>
      <c r="I28" s="293"/>
      <c r="J28" s="293"/>
      <c r="K28" s="294"/>
      <c r="L28" s="238" t="s">
        <v>128</v>
      </c>
      <c r="M28" s="238"/>
      <c r="N28" s="238"/>
      <c r="O28" s="238"/>
      <c r="P28" s="238"/>
      <c r="Q28" s="238"/>
      <c r="R28" s="238"/>
      <c r="S28" s="238"/>
      <c r="T28" s="238"/>
      <c r="U28" s="298" t="s">
        <v>115</v>
      </c>
      <c r="V28" s="299"/>
    </row>
    <row r="29" spans="1:31" ht="203.25" customHeight="1">
      <c r="A29" s="238"/>
      <c r="B29" s="238"/>
      <c r="C29" s="288" t="s">
        <v>117</v>
      </c>
      <c r="D29" s="250"/>
      <c r="E29" s="138" t="s">
        <v>5</v>
      </c>
      <c r="F29" s="288" t="s">
        <v>116</v>
      </c>
      <c r="G29" s="250"/>
      <c r="H29" s="138" t="s">
        <v>5</v>
      </c>
      <c r="I29" s="288" t="s">
        <v>118</v>
      </c>
      <c r="J29" s="250"/>
      <c r="K29" s="138" t="s">
        <v>5</v>
      </c>
      <c r="L29" s="297" t="s">
        <v>120</v>
      </c>
      <c r="M29" s="251"/>
      <c r="N29" s="138" t="s">
        <v>5</v>
      </c>
      <c r="O29" s="296" t="s">
        <v>121</v>
      </c>
      <c r="P29" s="250"/>
      <c r="Q29" s="138" t="s">
        <v>5</v>
      </c>
      <c r="R29" s="288" t="s">
        <v>122</v>
      </c>
      <c r="S29" s="250"/>
      <c r="T29" s="147" t="s">
        <v>5</v>
      </c>
      <c r="U29" s="300"/>
      <c r="V29" s="301"/>
    </row>
    <row r="30" spans="1:31" ht="61.5" customHeight="1">
      <c r="A30" s="238"/>
      <c r="B30" s="238"/>
      <c r="C30" s="252" t="s">
        <v>16</v>
      </c>
      <c r="D30" s="251"/>
      <c r="E30" s="138"/>
      <c r="F30" s="252" t="s">
        <v>16</v>
      </c>
      <c r="G30" s="251"/>
      <c r="H30" s="138"/>
      <c r="I30" s="252" t="s">
        <v>16</v>
      </c>
      <c r="J30" s="251"/>
      <c r="K30" s="138"/>
      <c r="L30" s="240" t="s">
        <v>16</v>
      </c>
      <c r="M30" s="240"/>
      <c r="N30" s="144"/>
      <c r="O30" s="253" t="s">
        <v>16</v>
      </c>
      <c r="P30" s="251"/>
      <c r="Q30" s="138"/>
      <c r="R30" s="252" t="s">
        <v>16</v>
      </c>
      <c r="S30" s="251"/>
      <c r="T30" s="147"/>
      <c r="U30" s="302"/>
      <c r="V30" s="303"/>
    </row>
    <row r="31" spans="1:31" ht="60.75" customHeight="1">
      <c r="A31" s="304"/>
      <c r="B31" s="304"/>
      <c r="C31" s="142" t="s">
        <v>17</v>
      </c>
      <c r="D31" s="128" t="s">
        <v>232</v>
      </c>
      <c r="E31" s="138"/>
      <c r="F31" s="142" t="s">
        <v>17</v>
      </c>
      <c r="G31" s="128" t="s">
        <v>232</v>
      </c>
      <c r="H31" s="138"/>
      <c r="I31" s="142" t="s">
        <v>17</v>
      </c>
      <c r="J31" s="128" t="s">
        <v>232</v>
      </c>
      <c r="K31" s="138"/>
      <c r="L31" s="145" t="s">
        <v>17</v>
      </c>
      <c r="M31" s="128" t="s">
        <v>232</v>
      </c>
      <c r="N31" s="144"/>
      <c r="O31" s="146" t="s">
        <v>17</v>
      </c>
      <c r="P31" s="128" t="s">
        <v>232</v>
      </c>
      <c r="Q31" s="138"/>
      <c r="R31" s="142" t="s">
        <v>17</v>
      </c>
      <c r="S31" s="128" t="s">
        <v>232</v>
      </c>
      <c r="T31" s="147"/>
      <c r="U31" s="150"/>
      <c r="V31" s="98" t="s">
        <v>19</v>
      </c>
    </row>
    <row r="32" spans="1:31">
      <c r="A32" s="32">
        <v>1</v>
      </c>
      <c r="B32" s="143" t="s">
        <v>125</v>
      </c>
      <c r="C32" s="32">
        <v>7</v>
      </c>
      <c r="D32" s="32">
        <v>2</v>
      </c>
      <c r="E32" s="32">
        <f>D32/C32*100</f>
        <v>28.571428571428601</v>
      </c>
      <c r="F32" s="32">
        <v>60.1</v>
      </c>
      <c r="G32" s="32">
        <v>60.1</v>
      </c>
      <c r="H32" s="32">
        <f>G32/F32*100</f>
        <v>100</v>
      </c>
      <c r="I32" s="32">
        <v>36500</v>
      </c>
      <c r="J32" s="32">
        <v>4163</v>
      </c>
      <c r="K32" s="32">
        <f>J32/I32*100</f>
        <v>11.4054794520548</v>
      </c>
      <c r="L32" s="32">
        <v>7</v>
      </c>
      <c r="M32" s="32">
        <v>2</v>
      </c>
      <c r="N32" s="32">
        <f>M32/L32*100</f>
        <v>28.571428571428601</v>
      </c>
      <c r="O32" s="32">
        <v>60.1</v>
      </c>
      <c r="P32" s="32">
        <v>60.1</v>
      </c>
      <c r="Q32" s="32">
        <f>P32/O32*100</f>
        <v>100</v>
      </c>
      <c r="R32" s="32">
        <v>36500</v>
      </c>
      <c r="S32" s="32">
        <v>4163</v>
      </c>
      <c r="T32" s="32">
        <f>S32/R32*100</f>
        <v>11.4054794520548</v>
      </c>
      <c r="U32" s="32">
        <f>E32+H32+K32+N32+Q32+T32</f>
        <v>279.95381604696701</v>
      </c>
      <c r="V32" s="32">
        <f>U32/6</f>
        <v>46.658969341161097</v>
      </c>
    </row>
  </sheetData>
  <mergeCells count="65">
    <mergeCell ref="BE2:BF4"/>
    <mergeCell ref="U28:V30"/>
    <mergeCell ref="R30:S30"/>
    <mergeCell ref="A2:A5"/>
    <mergeCell ref="A28:A31"/>
    <mergeCell ref="B2:B5"/>
    <mergeCell ref="B28:B31"/>
    <mergeCell ref="C30:D30"/>
    <mergeCell ref="F30:G30"/>
    <mergeCell ref="I30:J30"/>
    <mergeCell ref="L30:M30"/>
    <mergeCell ref="O30:P30"/>
    <mergeCell ref="BB4:BC4"/>
    <mergeCell ref="A27:AE27"/>
    <mergeCell ref="C28:K28"/>
    <mergeCell ref="L28:T28"/>
    <mergeCell ref="C29:D29"/>
    <mergeCell ref="F29:G29"/>
    <mergeCell ref="I29:J29"/>
    <mergeCell ref="L29:M29"/>
    <mergeCell ref="O29:P29"/>
    <mergeCell ref="R29:S29"/>
    <mergeCell ref="AM4:AN4"/>
    <mergeCell ref="AP4:AQ4"/>
    <mergeCell ref="AS4:AT4"/>
    <mergeCell ref="AV4:AW4"/>
    <mergeCell ref="R4:S4"/>
    <mergeCell ref="U4:V4"/>
    <mergeCell ref="X4:Y4"/>
    <mergeCell ref="AA4:AB4"/>
    <mergeCell ref="AD4:AE4"/>
    <mergeCell ref="AG4:AH4"/>
    <mergeCell ref="AJ4:AK4"/>
    <mergeCell ref="AY4:AZ4"/>
    <mergeCell ref="AS3:AT3"/>
    <mergeCell ref="AV3:AW3"/>
    <mergeCell ref="AY3:AZ3"/>
    <mergeCell ref="BB3:BC3"/>
    <mergeCell ref="C4:D4"/>
    <mergeCell ref="F4:G4"/>
    <mergeCell ref="I4:J4"/>
    <mergeCell ref="L4:M4"/>
    <mergeCell ref="O4:P4"/>
    <mergeCell ref="AM2:AU2"/>
    <mergeCell ref="AV2:BD2"/>
    <mergeCell ref="C3:D3"/>
    <mergeCell ref="F3:G3"/>
    <mergeCell ref="I3:J3"/>
    <mergeCell ref="L3:M3"/>
    <mergeCell ref="O3:P3"/>
    <mergeCell ref="R3:S3"/>
    <mergeCell ref="U3:V3"/>
    <mergeCell ref="X3:Y3"/>
    <mergeCell ref="AA3:AB3"/>
    <mergeCell ref="AD3:AE3"/>
    <mergeCell ref="AG3:AH3"/>
    <mergeCell ref="AJ3:AK3"/>
    <mergeCell ref="AM3:AN3"/>
    <mergeCell ref="AP3:AQ3"/>
    <mergeCell ref="A1:AE1"/>
    <mergeCell ref="C2:E2"/>
    <mergeCell ref="F2:N2"/>
    <mergeCell ref="O2:T2"/>
    <mergeCell ref="U2:AC2"/>
    <mergeCell ref="AD2:AL2"/>
  </mergeCells>
  <pageMargins left="0.25" right="0.25" top="0.75" bottom="0.75" header="0.3" footer="0.3"/>
  <pageSetup paperSize="9" scale="34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6"/>
  <sheetViews>
    <sheetView view="pageBreakPreview" topLeftCell="A3" zoomScale="110" zoomScaleNormal="100" workbookViewId="0">
      <selection activeCell="J5" sqref="J5"/>
    </sheetView>
  </sheetViews>
  <sheetFormatPr defaultColWidth="9" defaultRowHeight="15"/>
  <cols>
    <col min="1" max="1" width="4.7109375" customWidth="1"/>
    <col min="2" max="2" width="16.140625" customWidth="1"/>
    <col min="3" max="3" width="8.7109375" customWidth="1"/>
    <col min="4" max="4" width="13.140625" customWidth="1"/>
    <col min="5" max="5" width="7.85546875" customWidth="1"/>
    <col min="6" max="6" width="8.5703125" customWidth="1"/>
    <col min="7" max="7" width="8.85546875" customWidth="1"/>
    <col min="8" max="8" width="5" customWidth="1"/>
    <col min="9" max="9" width="6.5703125" customWidth="1"/>
    <col min="10" max="10" width="11.140625" customWidth="1"/>
    <col min="11" max="11" width="5.28515625" customWidth="1"/>
    <col min="12" max="12" width="7.5703125" customWidth="1"/>
    <col min="13" max="13" width="8.28515625" customWidth="1"/>
    <col min="14" max="14" width="6" customWidth="1"/>
    <col min="15" max="15" width="7.28515625" customWidth="1"/>
    <col min="16" max="16" width="6.28515625" customWidth="1"/>
    <col min="17" max="17" width="5" customWidth="1"/>
    <col min="18" max="18" width="5.28515625" customWidth="1"/>
    <col min="19" max="19" width="6.85546875" customWidth="1"/>
    <col min="20" max="23" width="6.28515625" customWidth="1"/>
    <col min="24" max="24" width="3.85546875" customWidth="1"/>
    <col min="25" max="25" width="5.85546875" customWidth="1"/>
  </cols>
  <sheetData>
    <row r="1" spans="1:20" ht="129.75" customHeight="1">
      <c r="A1" s="238" t="s">
        <v>1</v>
      </c>
      <c r="B1" s="238" t="s">
        <v>2</v>
      </c>
      <c r="C1" s="295" t="s">
        <v>129</v>
      </c>
      <c r="D1" s="293"/>
      <c r="E1" s="294"/>
      <c r="F1" s="295" t="s">
        <v>130</v>
      </c>
      <c r="G1" s="293"/>
      <c r="H1" s="294"/>
      <c r="I1" s="235"/>
      <c r="J1" s="235"/>
    </row>
    <row r="2" spans="1:20" ht="203.25" customHeight="1">
      <c r="A2" s="238"/>
      <c r="B2" s="238"/>
      <c r="C2" s="250" t="s">
        <v>131</v>
      </c>
      <c r="D2" s="282"/>
      <c r="E2" s="307" t="s">
        <v>5</v>
      </c>
      <c r="F2" s="240" t="s">
        <v>132</v>
      </c>
      <c r="G2" s="240"/>
      <c r="H2" s="239" t="s">
        <v>5</v>
      </c>
      <c r="I2" s="306" t="s">
        <v>133</v>
      </c>
      <c r="J2" s="306"/>
    </row>
    <row r="3" spans="1:20" ht="61.5" customHeight="1">
      <c r="A3" s="238"/>
      <c r="B3" s="238"/>
      <c r="C3" s="251" t="s">
        <v>16</v>
      </c>
      <c r="D3" s="240"/>
      <c r="E3" s="308"/>
      <c r="F3" s="240" t="s">
        <v>16</v>
      </c>
      <c r="G3" s="240"/>
      <c r="H3" s="239"/>
      <c r="I3" s="306"/>
      <c r="J3" s="306"/>
    </row>
    <row r="4" spans="1:20" ht="72" customHeight="1">
      <c r="A4" s="238"/>
      <c r="B4" s="238"/>
      <c r="C4" s="127" t="s">
        <v>17</v>
      </c>
      <c r="D4" s="128" t="s">
        <v>18</v>
      </c>
      <c r="E4" s="309"/>
      <c r="F4" s="113" t="s">
        <v>17</v>
      </c>
      <c r="G4" s="128" t="s">
        <v>134</v>
      </c>
      <c r="H4" s="239"/>
      <c r="I4" s="32"/>
      <c r="J4" s="32"/>
    </row>
    <row r="5" spans="1:20">
      <c r="A5" s="130">
        <v>1</v>
      </c>
      <c r="B5" s="131" t="s">
        <v>135</v>
      </c>
      <c r="C5" s="115">
        <v>2691</v>
      </c>
      <c r="D5" s="116">
        <v>112067</v>
      </c>
      <c r="E5" s="130">
        <f>D5/C5*100</f>
        <v>4164.5113340765511</v>
      </c>
      <c r="F5" s="132">
        <v>75000</v>
      </c>
      <c r="G5" s="133">
        <v>71870</v>
      </c>
      <c r="H5" s="130">
        <f>G5/F5*100</f>
        <v>95.826666666666668</v>
      </c>
      <c r="I5" s="32">
        <f>E5+H5</f>
        <v>4260.3380007432179</v>
      </c>
      <c r="J5" s="137">
        <f>I5/2</f>
        <v>2130.1690003716089</v>
      </c>
    </row>
    <row r="6" spans="1:20">
      <c r="A6" s="117"/>
      <c r="B6" s="134"/>
      <c r="C6" s="135"/>
      <c r="D6" s="136"/>
      <c r="E6" s="117"/>
      <c r="F6" s="135"/>
      <c r="G6" s="136"/>
      <c r="H6" s="117"/>
      <c r="I6" s="135"/>
      <c r="J6" s="136"/>
      <c r="K6" s="117"/>
      <c r="L6" s="135"/>
      <c r="M6" s="136"/>
      <c r="N6" s="117"/>
      <c r="O6" s="135"/>
      <c r="P6" s="136"/>
      <c r="Q6" s="117"/>
      <c r="R6" s="135"/>
      <c r="S6" s="136"/>
      <c r="T6" s="117"/>
    </row>
  </sheetData>
  <mergeCells count="12">
    <mergeCell ref="A1:A4"/>
    <mergeCell ref="B1:B4"/>
    <mergeCell ref="E2:E4"/>
    <mergeCell ref="C1:E1"/>
    <mergeCell ref="F1:H1"/>
    <mergeCell ref="I1:J1"/>
    <mergeCell ref="C2:D2"/>
    <mergeCell ref="F2:G2"/>
    <mergeCell ref="H2:H4"/>
    <mergeCell ref="I2:J3"/>
    <mergeCell ref="C3:D3"/>
    <mergeCell ref="F3:G3"/>
  </mergeCells>
  <pageMargins left="0.7" right="0.7" top="0.75" bottom="0.75" header="0.3" footer="0.3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Q5"/>
  <sheetViews>
    <sheetView view="pageBreakPreview" topLeftCell="K4" zoomScale="90" zoomScaleNormal="80" workbookViewId="0">
      <selection activeCell="AQ5" sqref="AQ5"/>
    </sheetView>
  </sheetViews>
  <sheetFormatPr defaultColWidth="9" defaultRowHeight="15"/>
  <cols>
    <col min="1" max="1" width="4.7109375" customWidth="1"/>
    <col min="2" max="2" width="16.5703125" customWidth="1"/>
    <col min="3" max="3" width="5.5703125" customWidth="1"/>
    <col min="4" max="4" width="7.42578125" customWidth="1"/>
    <col min="5" max="5" width="5.5703125" customWidth="1"/>
    <col min="6" max="6" width="5.28515625" customWidth="1"/>
    <col min="7" max="7" width="6.140625" customWidth="1"/>
    <col min="8" max="8" width="5.85546875" customWidth="1"/>
    <col min="9" max="9" width="5.28515625" customWidth="1"/>
    <col min="10" max="10" width="7" customWidth="1"/>
    <col min="11" max="11" width="5.28515625" customWidth="1"/>
    <col min="12" max="12" width="5.85546875" customWidth="1"/>
    <col min="13" max="14" width="6" customWidth="1"/>
    <col min="15" max="15" width="7.28515625" customWidth="1"/>
    <col min="16" max="16" width="6.28515625" customWidth="1"/>
    <col min="17" max="17" width="5" customWidth="1"/>
    <col min="18" max="18" width="5.28515625" customWidth="1"/>
    <col min="19" max="19" width="6.85546875" customWidth="1"/>
    <col min="20" max="41" width="6.28515625" customWidth="1"/>
    <col min="42" max="42" width="7.42578125" customWidth="1"/>
    <col min="43" max="43" width="6.5703125" customWidth="1"/>
  </cols>
  <sheetData>
    <row r="1" spans="1:43" ht="58.5" customHeight="1">
      <c r="A1" s="32"/>
      <c r="B1" s="32"/>
      <c r="C1" s="238" t="s">
        <v>136</v>
      </c>
      <c r="D1" s="238"/>
      <c r="E1" s="238"/>
      <c r="F1" s="238"/>
      <c r="G1" s="238"/>
      <c r="H1" s="238"/>
      <c r="I1" s="238"/>
      <c r="J1" s="238"/>
      <c r="K1" s="238"/>
      <c r="L1" s="238" t="s">
        <v>137</v>
      </c>
      <c r="M1" s="238"/>
      <c r="N1" s="238"/>
      <c r="O1" s="238"/>
      <c r="P1" s="238"/>
      <c r="Q1" s="238"/>
      <c r="R1" s="238" t="s">
        <v>138</v>
      </c>
      <c r="S1" s="238"/>
      <c r="T1" s="238"/>
      <c r="U1" s="238"/>
      <c r="V1" s="238"/>
      <c r="W1" s="238"/>
      <c r="X1" s="238" t="s">
        <v>139</v>
      </c>
      <c r="Y1" s="238"/>
      <c r="Z1" s="238"/>
      <c r="AA1" s="238"/>
      <c r="AB1" s="238"/>
      <c r="AC1" s="238"/>
      <c r="AD1" s="238" t="s">
        <v>140</v>
      </c>
      <c r="AE1" s="238"/>
      <c r="AF1" s="238"/>
      <c r="AG1" s="238"/>
      <c r="AH1" s="238"/>
      <c r="AI1" s="238"/>
      <c r="AJ1" s="238" t="s">
        <v>141</v>
      </c>
      <c r="AK1" s="238"/>
      <c r="AL1" s="238"/>
      <c r="AM1" s="238"/>
      <c r="AN1" s="238"/>
      <c r="AO1" s="238"/>
      <c r="AP1" s="32"/>
      <c r="AQ1" s="32"/>
    </row>
    <row r="2" spans="1:43" ht="203.25" customHeight="1">
      <c r="A2" s="238" t="s">
        <v>1</v>
      </c>
      <c r="B2" s="238" t="s">
        <v>2</v>
      </c>
      <c r="C2" s="240" t="s">
        <v>142</v>
      </c>
      <c r="D2" s="240"/>
      <c r="E2" s="239" t="s">
        <v>5</v>
      </c>
      <c r="F2" s="240" t="s">
        <v>143</v>
      </c>
      <c r="G2" s="240"/>
      <c r="H2" s="239" t="s">
        <v>5</v>
      </c>
      <c r="I2" s="240" t="s">
        <v>144</v>
      </c>
      <c r="J2" s="240"/>
      <c r="K2" s="239" t="s">
        <v>5</v>
      </c>
      <c r="L2" s="240" t="s">
        <v>142</v>
      </c>
      <c r="M2" s="240"/>
      <c r="N2" s="239" t="s">
        <v>5</v>
      </c>
      <c r="O2" s="240" t="s">
        <v>144</v>
      </c>
      <c r="P2" s="240"/>
      <c r="Q2" s="239" t="s">
        <v>5</v>
      </c>
      <c r="R2" s="240" t="s">
        <v>142</v>
      </c>
      <c r="S2" s="240"/>
      <c r="T2" s="239" t="s">
        <v>5</v>
      </c>
      <c r="U2" s="240" t="s">
        <v>144</v>
      </c>
      <c r="V2" s="240"/>
      <c r="W2" s="239" t="s">
        <v>5</v>
      </c>
      <c r="X2" s="240" t="s">
        <v>145</v>
      </c>
      <c r="Y2" s="240"/>
      <c r="Z2" s="239" t="s">
        <v>5</v>
      </c>
      <c r="AA2" s="240" t="s">
        <v>144</v>
      </c>
      <c r="AB2" s="240"/>
      <c r="AC2" s="239" t="s">
        <v>5</v>
      </c>
      <c r="AD2" s="240" t="s">
        <v>142</v>
      </c>
      <c r="AE2" s="240"/>
      <c r="AF2" s="239" t="s">
        <v>5</v>
      </c>
      <c r="AG2" s="240" t="s">
        <v>144</v>
      </c>
      <c r="AH2" s="240"/>
      <c r="AI2" s="239" t="s">
        <v>5</v>
      </c>
      <c r="AJ2" s="240" t="s">
        <v>142</v>
      </c>
      <c r="AK2" s="240"/>
      <c r="AL2" s="239" t="s">
        <v>5</v>
      </c>
      <c r="AM2" s="240" t="s">
        <v>144</v>
      </c>
      <c r="AN2" s="240"/>
      <c r="AO2" s="239" t="s">
        <v>5</v>
      </c>
      <c r="AP2" s="240" t="s">
        <v>52</v>
      </c>
      <c r="AQ2" s="240"/>
    </row>
    <row r="3" spans="1:43" ht="61.5" customHeight="1">
      <c r="A3" s="238"/>
      <c r="B3" s="238"/>
      <c r="C3" s="240" t="s">
        <v>16</v>
      </c>
      <c r="D3" s="240"/>
      <c r="E3" s="239"/>
      <c r="F3" s="240" t="s">
        <v>16</v>
      </c>
      <c r="G3" s="240"/>
      <c r="H3" s="239"/>
      <c r="I3" s="240" t="s">
        <v>16</v>
      </c>
      <c r="J3" s="240"/>
      <c r="K3" s="239"/>
      <c r="L3" s="240" t="s">
        <v>16</v>
      </c>
      <c r="M3" s="240"/>
      <c r="N3" s="239"/>
      <c r="O3" s="240" t="s">
        <v>16</v>
      </c>
      <c r="P3" s="240"/>
      <c r="Q3" s="239"/>
      <c r="R3" s="240" t="s">
        <v>16</v>
      </c>
      <c r="S3" s="240"/>
      <c r="T3" s="239"/>
      <c r="U3" s="240" t="s">
        <v>16</v>
      </c>
      <c r="V3" s="240"/>
      <c r="W3" s="239"/>
      <c r="X3" s="240" t="s">
        <v>16</v>
      </c>
      <c r="Y3" s="240"/>
      <c r="Z3" s="239"/>
      <c r="AA3" s="240" t="s">
        <v>16</v>
      </c>
      <c r="AB3" s="240"/>
      <c r="AC3" s="239"/>
      <c r="AD3" s="240" t="s">
        <v>16</v>
      </c>
      <c r="AE3" s="240"/>
      <c r="AF3" s="239"/>
      <c r="AG3" s="240" t="s">
        <v>16</v>
      </c>
      <c r="AH3" s="240"/>
      <c r="AI3" s="239"/>
      <c r="AJ3" s="240" t="s">
        <v>16</v>
      </c>
      <c r="AK3" s="240"/>
      <c r="AL3" s="239"/>
      <c r="AM3" s="240" t="s">
        <v>16</v>
      </c>
      <c r="AN3" s="240"/>
      <c r="AO3" s="239"/>
      <c r="AP3" s="240"/>
      <c r="AQ3" s="240"/>
    </row>
    <row r="4" spans="1:43" ht="92.25" customHeight="1">
      <c r="A4" s="238"/>
      <c r="B4" s="238"/>
      <c r="C4" s="113" t="s">
        <v>17</v>
      </c>
      <c r="D4" s="114" t="s">
        <v>18</v>
      </c>
      <c r="E4" s="239"/>
      <c r="F4" s="113" t="s">
        <v>17</v>
      </c>
      <c r="G4" s="114" t="s">
        <v>18</v>
      </c>
      <c r="H4" s="239"/>
      <c r="I4" s="113" t="s">
        <v>17</v>
      </c>
      <c r="J4" s="114" t="s">
        <v>18</v>
      </c>
      <c r="K4" s="239"/>
      <c r="L4" s="113" t="s">
        <v>17</v>
      </c>
      <c r="M4" s="114" t="s">
        <v>18</v>
      </c>
      <c r="N4" s="239"/>
      <c r="O4" s="113" t="s">
        <v>17</v>
      </c>
      <c r="P4" s="114" t="s">
        <v>18</v>
      </c>
      <c r="Q4" s="239"/>
      <c r="R4" s="113" t="s">
        <v>17</v>
      </c>
      <c r="S4" s="114" t="s">
        <v>18</v>
      </c>
      <c r="T4" s="239"/>
      <c r="U4" s="113" t="s">
        <v>17</v>
      </c>
      <c r="V4" s="114" t="s">
        <v>18</v>
      </c>
      <c r="W4" s="239"/>
      <c r="X4" s="113" t="s">
        <v>17</v>
      </c>
      <c r="Y4" s="114" t="s">
        <v>18</v>
      </c>
      <c r="Z4" s="239"/>
      <c r="AA4" s="113" t="s">
        <v>17</v>
      </c>
      <c r="AB4" s="114" t="s">
        <v>18</v>
      </c>
      <c r="AC4" s="239"/>
      <c r="AD4" s="113" t="s">
        <v>17</v>
      </c>
      <c r="AE4" s="114" t="s">
        <v>18</v>
      </c>
      <c r="AF4" s="239"/>
      <c r="AG4" s="113" t="s">
        <v>17</v>
      </c>
      <c r="AH4" s="114" t="s">
        <v>18</v>
      </c>
      <c r="AI4" s="239"/>
      <c r="AJ4" s="113" t="s">
        <v>17</v>
      </c>
      <c r="AK4" s="114" t="s">
        <v>18</v>
      </c>
      <c r="AL4" s="239"/>
      <c r="AM4" s="113" t="s">
        <v>17</v>
      </c>
      <c r="AN4" s="114" t="s">
        <v>18</v>
      </c>
      <c r="AO4" s="239"/>
      <c r="AP4" s="32"/>
      <c r="AQ4" s="33" t="s">
        <v>19</v>
      </c>
    </row>
    <row r="5" spans="1:43" ht="34.5" customHeight="1">
      <c r="A5" s="32">
        <v>1</v>
      </c>
      <c r="B5" s="120" t="s">
        <v>146</v>
      </c>
      <c r="C5" s="121">
        <v>100</v>
      </c>
      <c r="D5" s="122">
        <v>100</v>
      </c>
      <c r="E5" s="123">
        <f>D5/C5*100</f>
        <v>100</v>
      </c>
      <c r="F5" s="121">
        <v>10</v>
      </c>
      <c r="G5" s="122">
        <v>31</v>
      </c>
      <c r="H5" s="123">
        <f>G5/F5*100</f>
        <v>310</v>
      </c>
      <c r="I5" s="121">
        <v>100</v>
      </c>
      <c r="J5" s="122">
        <v>100</v>
      </c>
      <c r="K5" s="123">
        <f>J5/I5*100</f>
        <v>100</v>
      </c>
      <c r="L5" s="121">
        <v>100</v>
      </c>
      <c r="M5" s="122">
        <v>100</v>
      </c>
      <c r="N5" s="123">
        <f>M5/L5*100</f>
        <v>100</v>
      </c>
      <c r="O5" s="121">
        <v>100</v>
      </c>
      <c r="P5" s="122">
        <v>100</v>
      </c>
      <c r="Q5" s="123">
        <f>P5/O5*100</f>
        <v>100</v>
      </c>
      <c r="R5" s="121">
        <v>100</v>
      </c>
      <c r="S5" s="122">
        <v>100</v>
      </c>
      <c r="T5" s="123">
        <f>S5/R5*100</f>
        <v>100</v>
      </c>
      <c r="U5" s="121">
        <v>100</v>
      </c>
      <c r="V5" s="122">
        <v>100</v>
      </c>
      <c r="W5" s="123">
        <f>V5/U5*100</f>
        <v>100</v>
      </c>
      <c r="X5" s="121">
        <v>100</v>
      </c>
      <c r="Y5" s="122">
        <v>100</v>
      </c>
      <c r="Z5" s="123">
        <f>Y5/X5*100</f>
        <v>100</v>
      </c>
      <c r="AA5" s="121">
        <v>100</v>
      </c>
      <c r="AB5" s="122">
        <v>100</v>
      </c>
      <c r="AC5" s="123">
        <f>AB5/AA5*100</f>
        <v>100</v>
      </c>
      <c r="AD5" s="124">
        <v>100</v>
      </c>
      <c r="AE5" s="125">
        <v>100</v>
      </c>
      <c r="AF5" s="123">
        <f>AE5/AD5*100</f>
        <v>100</v>
      </c>
      <c r="AG5" s="124">
        <v>100</v>
      </c>
      <c r="AH5" s="125">
        <v>100</v>
      </c>
      <c r="AI5" s="33">
        <f>AH5/AG5*100</f>
        <v>100</v>
      </c>
      <c r="AJ5" s="124">
        <v>100</v>
      </c>
      <c r="AK5" s="125">
        <v>100</v>
      </c>
      <c r="AL5" s="123">
        <f>AK5/AJ5*100</f>
        <v>100</v>
      </c>
      <c r="AM5" s="124">
        <v>100</v>
      </c>
      <c r="AN5" s="125">
        <v>100</v>
      </c>
      <c r="AO5" s="33">
        <f>AN5/AM5*100</f>
        <v>100</v>
      </c>
      <c r="AP5" s="33">
        <f>E5+H5+K5+N5+Q5+T5+W5+Z5+AC5+AF5+AI5+AL5+AO5</f>
        <v>1510</v>
      </c>
      <c r="AQ5" s="126">
        <f>AP5/13</f>
        <v>116.153846153846</v>
      </c>
    </row>
  </sheetData>
  <mergeCells count="48">
    <mergeCell ref="AP2:AQ3"/>
    <mergeCell ref="AG3:AH3"/>
    <mergeCell ref="AJ3:AK3"/>
    <mergeCell ref="AM3:AN3"/>
    <mergeCell ref="A2:A4"/>
    <mergeCell ref="B2:B4"/>
    <mergeCell ref="E2:E4"/>
    <mergeCell ref="H2:H4"/>
    <mergeCell ref="K2:K4"/>
    <mergeCell ref="N2:N4"/>
    <mergeCell ref="Q2:Q4"/>
    <mergeCell ref="T2:T4"/>
    <mergeCell ref="W2:W4"/>
    <mergeCell ref="Z2:Z4"/>
    <mergeCell ref="AC2:AC4"/>
    <mergeCell ref="AF2:AF4"/>
    <mergeCell ref="AI2:AI4"/>
    <mergeCell ref="R3:S3"/>
    <mergeCell ref="U3:V3"/>
    <mergeCell ref="X3:Y3"/>
    <mergeCell ref="AA3:AB3"/>
    <mergeCell ref="AD3:AE3"/>
    <mergeCell ref="C3:D3"/>
    <mergeCell ref="F3:G3"/>
    <mergeCell ref="I3:J3"/>
    <mergeCell ref="L3:M3"/>
    <mergeCell ref="O3:P3"/>
    <mergeCell ref="AJ1:AO1"/>
    <mergeCell ref="C2:D2"/>
    <mergeCell ref="F2:G2"/>
    <mergeCell ref="I2:J2"/>
    <mergeCell ref="L2:M2"/>
    <mergeCell ref="O2:P2"/>
    <mergeCell ref="R2:S2"/>
    <mergeCell ref="U2:V2"/>
    <mergeCell ref="X2:Y2"/>
    <mergeCell ref="AA2:AB2"/>
    <mergeCell ref="AD2:AE2"/>
    <mergeCell ref="AG2:AH2"/>
    <mergeCell ref="AJ2:AK2"/>
    <mergeCell ref="AM2:AN2"/>
    <mergeCell ref="AL2:AL4"/>
    <mergeCell ref="AO2:AO4"/>
    <mergeCell ref="C1:K1"/>
    <mergeCell ref="L1:Q1"/>
    <mergeCell ref="R1:W1"/>
    <mergeCell ref="X1:AC1"/>
    <mergeCell ref="AD1:AI1"/>
  </mergeCells>
  <pageMargins left="0.25" right="0.25" top="0.75" bottom="0.75" header="0.3" footer="0.3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"/>
  <sheetViews>
    <sheetView view="pageBreakPreview" topLeftCell="A4" zoomScale="110" zoomScaleNormal="100" workbookViewId="0">
      <selection activeCell="J5" sqref="J5"/>
    </sheetView>
  </sheetViews>
  <sheetFormatPr defaultColWidth="9" defaultRowHeight="15"/>
  <cols>
    <col min="1" max="1" width="4.42578125" customWidth="1"/>
    <col min="2" max="2" width="41.42578125" customWidth="1"/>
    <col min="3" max="3" width="7.7109375" customWidth="1"/>
    <col min="4" max="4" width="7.42578125" customWidth="1"/>
    <col min="5" max="5" width="8.42578125" customWidth="1"/>
    <col min="6" max="6" width="5.85546875" customWidth="1"/>
    <col min="7" max="7" width="6.5703125" customWidth="1"/>
    <col min="8" max="8" width="5.28515625" customWidth="1"/>
    <col min="9" max="9" width="6.42578125" customWidth="1"/>
    <col min="10" max="10" width="6" customWidth="1"/>
    <col min="11" max="11" width="5.42578125" customWidth="1"/>
    <col min="12" max="12" width="5.7109375" customWidth="1"/>
    <col min="13" max="13" width="6.140625" customWidth="1"/>
    <col min="14" max="14" width="4.7109375" customWidth="1"/>
    <col min="15" max="15" width="4.85546875" customWidth="1"/>
    <col min="16" max="16" width="5.140625" customWidth="1"/>
    <col min="17" max="17" width="5.28515625" customWidth="1"/>
    <col min="18" max="18" width="4.7109375" customWidth="1"/>
    <col min="19" max="23" width="5.5703125" customWidth="1"/>
    <col min="24" max="24" width="2.85546875" customWidth="1"/>
    <col min="25" max="25" width="12.5703125" customWidth="1"/>
  </cols>
  <sheetData>
    <row r="1" spans="1:14">
      <c r="I1" s="117"/>
      <c r="J1" s="117"/>
      <c r="K1" s="117"/>
      <c r="L1" s="117"/>
      <c r="M1" s="117"/>
      <c r="N1" s="117"/>
    </row>
    <row r="2" spans="1:14" ht="203.25" customHeight="1">
      <c r="A2" s="238" t="s">
        <v>1</v>
      </c>
      <c r="B2" s="243" t="s">
        <v>2</v>
      </c>
      <c r="C2" s="240" t="s">
        <v>147</v>
      </c>
      <c r="D2" s="240"/>
      <c r="E2" s="239" t="s">
        <v>5</v>
      </c>
      <c r="F2" s="240" t="s">
        <v>148</v>
      </c>
      <c r="G2" s="240"/>
      <c r="H2" s="239" t="s">
        <v>5</v>
      </c>
      <c r="I2" s="240" t="s">
        <v>52</v>
      </c>
      <c r="J2" s="240"/>
      <c r="K2" s="310"/>
      <c r="L2" s="311"/>
      <c r="M2" s="311"/>
      <c r="N2" s="310"/>
    </row>
    <row r="3" spans="1:14" ht="61.5" customHeight="1">
      <c r="A3" s="238"/>
      <c r="B3" s="243"/>
      <c r="C3" s="240" t="s">
        <v>16</v>
      </c>
      <c r="D3" s="240"/>
      <c r="E3" s="239"/>
      <c r="F3" s="240" t="s">
        <v>16</v>
      </c>
      <c r="G3" s="240"/>
      <c r="H3" s="239"/>
      <c r="I3" s="240"/>
      <c r="J3" s="240"/>
      <c r="K3" s="310"/>
      <c r="L3" s="311"/>
      <c r="M3" s="311"/>
      <c r="N3" s="310"/>
    </row>
    <row r="4" spans="1:14" ht="75.75" customHeight="1">
      <c r="A4" s="238"/>
      <c r="B4" s="243"/>
      <c r="C4" s="113" t="s">
        <v>17</v>
      </c>
      <c r="D4" s="114" t="s">
        <v>232</v>
      </c>
      <c r="E4" s="239"/>
      <c r="F4" s="113" t="s">
        <v>17</v>
      </c>
      <c r="G4" s="114" t="s">
        <v>232</v>
      </c>
      <c r="H4" s="239"/>
      <c r="I4" s="32"/>
      <c r="J4" s="33" t="s">
        <v>19</v>
      </c>
      <c r="K4" s="310"/>
      <c r="L4" s="118"/>
      <c r="M4" s="118"/>
      <c r="N4" s="310"/>
    </row>
    <row r="5" spans="1:14">
      <c r="A5" s="32">
        <v>1</v>
      </c>
      <c r="B5" s="32" t="s">
        <v>149</v>
      </c>
      <c r="C5" s="115">
        <v>2000</v>
      </c>
      <c r="D5" s="101">
        <v>2000</v>
      </c>
      <c r="E5" s="32">
        <f>D5/C5*100</f>
        <v>100</v>
      </c>
      <c r="F5" s="115">
        <v>100</v>
      </c>
      <c r="G5" s="116">
        <v>100</v>
      </c>
      <c r="H5" s="32">
        <f>G5/F5*100</f>
        <v>100</v>
      </c>
      <c r="I5" s="32">
        <f>E5+H5</f>
        <v>200</v>
      </c>
      <c r="J5" s="119">
        <f>I5/2</f>
        <v>100</v>
      </c>
      <c r="K5" s="117"/>
      <c r="L5" s="27"/>
      <c r="M5" s="27"/>
      <c r="N5" s="117"/>
    </row>
  </sheetData>
  <mergeCells count="13">
    <mergeCell ref="N2:N4"/>
    <mergeCell ref="I2:J3"/>
    <mergeCell ref="A2:A4"/>
    <mergeCell ref="B2:B4"/>
    <mergeCell ref="E2:E4"/>
    <mergeCell ref="H2:H4"/>
    <mergeCell ref="K2:K4"/>
    <mergeCell ref="C2:D2"/>
    <mergeCell ref="F2:G2"/>
    <mergeCell ref="L2:M2"/>
    <mergeCell ref="C3:D3"/>
    <mergeCell ref="F3:G3"/>
    <mergeCell ref="L3:M3"/>
  </mergeCell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(К1)сады</vt:lpstr>
      <vt:lpstr>(К1)школы</vt:lpstr>
      <vt:lpstr>(К1)дошколки</vt:lpstr>
      <vt:lpstr>(К1)внеш</vt:lpstr>
      <vt:lpstr>(К1)каскад</vt:lpstr>
      <vt:lpstr>(К1)РЦКиД</vt:lpstr>
      <vt:lpstr>(К1)ЦБС</vt:lpstr>
      <vt:lpstr>(К1)ДШИ</vt:lpstr>
      <vt:lpstr>(К1)вести</vt:lpstr>
      <vt:lpstr>(К2) объем</vt:lpstr>
      <vt:lpstr>(К3)сады финанс</vt:lpstr>
      <vt:lpstr>(К3)дошкол финанс</vt:lpstr>
      <vt:lpstr>(К3)школы финанс</vt:lpstr>
      <vt:lpstr>(К3)прочее финанс</vt:lpstr>
      <vt:lpstr>итоговая оценка</vt:lpstr>
      <vt:lpstr>'(К1)внеш'!Область_печати</vt:lpstr>
      <vt:lpstr>'(К1)дошколки'!Область_печати</vt:lpstr>
      <vt:lpstr>'(К1)ДШИ'!Область_печати</vt:lpstr>
      <vt:lpstr>'(К1)каскад'!Область_печати</vt:lpstr>
      <vt:lpstr>'(К1)РЦКиД'!Область_печати</vt:lpstr>
      <vt:lpstr>'(К1)сады'!Область_печати</vt:lpstr>
      <vt:lpstr>'(К1)ЦБС'!Область_печати</vt:lpstr>
      <vt:lpstr>'(К1)школы'!Область_печати</vt:lpstr>
      <vt:lpstr>'(К2) объем'!Область_печати</vt:lpstr>
      <vt:lpstr>'(К3)дошкол финанс'!Область_печати</vt:lpstr>
      <vt:lpstr>'(К3)прочее финанс'!Область_печати</vt:lpstr>
      <vt:lpstr>'(К3)сады финанс'!Область_печати</vt:lpstr>
      <vt:lpstr>'(К3)школы финанс'!Область_печати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Экономический отдел</cp:lastModifiedBy>
  <cp:lastPrinted>2022-05-16T00:57:19Z</cp:lastPrinted>
  <dcterms:created xsi:type="dcterms:W3CDTF">2006-09-16T00:00:00Z</dcterms:created>
  <dcterms:modified xsi:type="dcterms:W3CDTF">2022-05-16T01:31:11Z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1049-11.2.0.10200</vt:lpwstr>
  </property>
</Properties>
</file>