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565" activeTab="0"/>
  </bookViews>
  <sheets>
    <sheet name="БЛОК 1" sheetId="1" r:id="rId1"/>
    <sheet name="БЛОК 2" sheetId="2" r:id="rId2"/>
    <sheet name="Сводное значение" sheetId="3" r:id="rId3"/>
    <sheet name="Лист3" sheetId="4" state="hidden" r:id="rId4"/>
    <sheet name="Лист4" sheetId="5" state="hidden" r:id="rId5"/>
    <sheet name="Лист1" sheetId="6" state="hidden" r:id="rId6"/>
  </sheets>
  <definedNames>
    <definedName name="_xlnm.Print_Area" localSheetId="0">'БЛОК 1'!$A$1:$J$28</definedName>
    <definedName name="_xlnm.Print_Area" localSheetId="1">'БЛОК 2'!$A$1:$R$27</definedName>
  </definedNames>
  <calcPr fullCalcOnLoad="1"/>
</workbook>
</file>

<file path=xl/sharedStrings.xml><?xml version="1.0" encoding="utf-8"?>
<sst xmlns="http://schemas.openxmlformats.org/spreadsheetml/2006/main" count="206" uniqueCount="105">
  <si>
    <t>Наименование МО</t>
  </si>
  <si>
    <t>Всего</t>
  </si>
  <si>
    <t>балл.</t>
  </si>
  <si>
    <t>ранг</t>
  </si>
  <si>
    <t>Баргузинский</t>
  </si>
  <si>
    <t xml:space="preserve">Баунтовский </t>
  </si>
  <si>
    <t>Бичурский</t>
  </si>
  <si>
    <t>Джидинский</t>
  </si>
  <si>
    <t>Еравнинский</t>
  </si>
  <si>
    <t>Заиграевский</t>
  </si>
  <si>
    <t>Закаменский</t>
  </si>
  <si>
    <t xml:space="preserve">Иволгинский 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</si>
  <si>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</si>
  <si>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</si>
  <si>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</si>
  <si>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</si>
  <si>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</si>
  <si>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</si>
  <si>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</si>
  <si>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</si>
  <si>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Северо-Байкальский</t>
  </si>
  <si>
    <t>Селенгинский</t>
  </si>
  <si>
    <t>Тарбагатайский</t>
  </si>
  <si>
    <t>Тункинский</t>
  </si>
  <si>
    <t>Хоринский</t>
  </si>
  <si>
    <t>г.Улан-Удэ</t>
  </si>
  <si>
    <t>г. Северобайкальск</t>
  </si>
  <si>
    <t>1. Наличие в МО структурного подразделения, уполномоченного на реализацию мероприятий по содействию развитию конкуренции</t>
  </si>
  <si>
    <t>7. Формирование и размещение на официальном сайте МО в информационно-телекоммуникационной сети Интернет ежегодного доклада о состоянии и развитии конкуренции в МО</t>
  </si>
  <si>
    <t xml:space="preserve">Сумма достигнутых значений рейтингов показателей </t>
  </si>
  <si>
    <t xml:space="preserve">Значение </t>
  </si>
  <si>
    <t>1. Сумма баллов за реализацию положений Стандарта развития конкуренции</t>
  </si>
  <si>
    <t xml:space="preserve">2. Сумма достигнутых значений рейтингов показателей </t>
  </si>
  <si>
    <t>Рейтинг, присуждаемый МО по показателю</t>
  </si>
  <si>
    <t>Сумма баллов</t>
  </si>
  <si>
    <t>Сумма баллов показателей</t>
  </si>
  <si>
    <t>Количество баллов</t>
  </si>
  <si>
    <t>РАНГ</t>
  </si>
  <si>
    <t>№</t>
  </si>
  <si>
    <t>Муниципальне образование</t>
  </si>
  <si>
    <t>Доля СМП</t>
  </si>
  <si>
    <t>Баргузинский муниципальный район</t>
  </si>
  <si>
    <t>Баунтовский эвенкийский муниципальный район</t>
  </si>
  <si>
    <t>Бичурский муниципальный район</t>
  </si>
  <si>
    <t>город Северобайкальск</t>
  </si>
  <si>
    <t>город Улан-Удэ</t>
  </si>
  <si>
    <t>Джидинский муниципальный район</t>
  </si>
  <si>
    <t>Еравнинский муниципальный район</t>
  </si>
  <si>
    <t>Заиграевский муниципальный район</t>
  </si>
  <si>
    <t>Закаменский муниципальный район</t>
  </si>
  <si>
    <t>Иволгинский муниципальный район</t>
  </si>
  <si>
    <t>Кабанский муниципальный район</t>
  </si>
  <si>
    <t>Кижингинский муниципальный район</t>
  </si>
  <si>
    <t>Курумканский муниципальный район</t>
  </si>
  <si>
    <t>Кяхтинский муниципальный район</t>
  </si>
  <si>
    <t>Муйский муниципальный район</t>
  </si>
  <si>
    <t>Мухоршибирский муниципальный район</t>
  </si>
  <si>
    <t>Окинский муниципальный район</t>
  </si>
  <si>
    <t>Прибайкальский муниципальный район</t>
  </si>
  <si>
    <t>Северо-Байкальский муниципальный район</t>
  </si>
  <si>
    <t>Селенгинский муниципальный район</t>
  </si>
  <si>
    <t>Тарбагатайский муниципальный район</t>
  </si>
  <si>
    <t>Тункинский муниципальный район</t>
  </si>
  <si>
    <t>Хоринский муниципальный район</t>
  </si>
  <si>
    <t>Общий итог</t>
  </si>
  <si>
    <t>г. У-У</t>
  </si>
  <si>
    <t>ВСЕГО ПО РБ:</t>
  </si>
  <si>
    <t>Количество анкет производителей (представителей бизнеса)</t>
  </si>
  <si>
    <t>Количество анкет потребителей товаров (работ, услуг) (население)</t>
  </si>
  <si>
    <t>Доля респондентов, принявших участие в опросе</t>
  </si>
  <si>
    <t xml:space="preserve">Сумма </t>
  </si>
  <si>
    <t>Ранг</t>
  </si>
  <si>
    <t>Баунтовский эвенкийский</t>
  </si>
  <si>
    <t>Иволгинский</t>
  </si>
  <si>
    <r>
      <t xml:space="preserve">  1) </t>
    </r>
    <r>
      <rPr>
        <sz val="8"/>
        <color indexed="8"/>
        <rFont val="Times New Roman"/>
        <family val="1"/>
      </rPr>
      <t>По итогам сплошного наблюдения за деятельностью субъектов малого и среднего предпринимательства за 2015 год.</t>
    </r>
  </si>
  <si>
    <t xml:space="preserve">Число субъектов малого и среднего предпринимательства в расчете на 10 тыс. человек,1) единиц </t>
  </si>
  <si>
    <t>Город Улан-Удэ</t>
  </si>
  <si>
    <t>Город Северобайкальск</t>
  </si>
  <si>
    <t xml:space="preserve">вес - 10 </t>
  </si>
  <si>
    <t>Рейтинг, присуждаемый МО по показателю "1"</t>
  </si>
  <si>
    <t>Рейтинг, присуждаемый МО по показателю "2"</t>
  </si>
  <si>
    <t>Рейтинг, присуждаемый МО по показателю "3"</t>
  </si>
  <si>
    <t>Рейтинг, присуждаемый МО по показателю "4"</t>
  </si>
  <si>
    <t>Рейтинг, присуждаемый МО по показателю "5"</t>
  </si>
  <si>
    <t xml:space="preserve">3. Количество жалоб, поступивших в УФАС по Республике Бурятия в рамках проведения закупок для обеспечения муниципальных нужд, признанных обоснованными, единиц                                     </t>
  </si>
  <si>
    <t>5. Темп роста (снижения) числа индивидуальных предпринимателей в муниципальном образовании (городском округе, муниципальном районе) в отчетном периоде по отношению к периоду, предшествующему отчетному, процент</t>
  </si>
  <si>
    <t xml:space="preserve">1. Доля организаций частной формы собственности в общем количестве организаций муниципальных образований (городских округов, муниципальных районов), процент                           </t>
  </si>
  <si>
    <t>вес - 25</t>
  </si>
  <si>
    <t>вес - 15</t>
  </si>
  <si>
    <t>"Да" +1                                              "Нет" +0</t>
  </si>
  <si>
    <t>"Да" +5                                                                                  "Нет" +0</t>
  </si>
  <si>
    <t xml:space="preserve"> +0,2 за каждое, но не более + 5                           "Нет" +0</t>
  </si>
  <si>
    <t>" +1 за наличие раздела,
+2 в случае, если раздел поддерживается в актуальном состоянии"                                                "Нет" +0</t>
  </si>
  <si>
    <t>"0,1  -за каждый рынок, но не более +4 "                                              "Нет" +0</t>
  </si>
  <si>
    <t>"+2 за наличие размещенного доклада за предшествующий год"                                                     "Нет" +0</t>
  </si>
  <si>
    <t>2. Наличие утвержденного перечня товарных рынков для содействия развитию конкуренции в МО, разработанного в соответствии с пунктами 20 - 25 стандарта развития конкуренции в субъектах РФ, утвержденного распоряжением Правительства РФ от 17.04.2019 № 768-р</t>
  </si>
  <si>
    <t>Рейтинг муниципальных образований (городских округов и муниципальных районов) в части их деятельности по содействию конкуренции в Республики Бурятия за 2020 год</t>
  </si>
  <si>
    <t>3. Наличие утвержденного плана мероприятий ("дорожной карты") по содействию развитию конкуренции на товарных рынках муниципального образования с установленными значениями целевых показателей по каждому рынку, разработанного в соответствии с пунктами 26 - 28 стандарта развития конкуренции в субъектах РФ, утвержденного распоряжением Правительства РФ от 17.04.2019 № 768-р</t>
  </si>
  <si>
    <t>4. Наличие в утвержденном плане мероприятий ("дорожной карте") по содействию развитию конкуренции в МО системных мероприятий по развитию конкурентной среды в МО, разработанных в соответствии с пунктом 30 стандарта развития конкуренции в субъектах РФ, утвержденного распоряжением Правительства РФ от 17.04.2019 № 768-р</t>
  </si>
  <si>
    <t xml:space="preserve">5. Проведение мониторинга состояния и развития конкурентной среды на рынках товаров, работ и услуг МО </t>
  </si>
  <si>
    <t>"Да" +1                                                                                  "Нет" +0</t>
  </si>
  <si>
    <t>6 .Наличие на официальном сайте МО в информационно-телекоммуникационной сети Интернет раздела, посвященного стандарту развития конкуренции в МО, и поддержание его в актуализированном состоянии</t>
  </si>
  <si>
    <t>2. Доля респондентов (представителей бизнеса, потребителей и населения) муниципального образования, принявших участие в опросах "Удовлетворенность потребителей качеством товаров и услуг и ценовой конкуренцией на рынках РБ", "Оценка состояния и развития конкурентной среды на рынках товаров и услуг РБ" и "Удовлетворенность населения доступностью финансовых услуг на территории РБ", от общего количества  респондентов, принявших участие в опросах в отчетном году, процент</t>
  </si>
  <si>
    <t xml:space="preserve">4. Доля муниципальных контрактов с субъектами малого бизнеса в общей стоимости муниципальных контрактов, процент                  </t>
  </si>
  <si>
    <t>г. Улан-Удэ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</si>
</sst>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12"/>
      <name val="Calibri"/>
      <family val="2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u val="single"/>
      <sz val="8"/>
      <color theme="10"/>
      <name val="Calibri"/>
      <family val="2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3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/>
    </xf>
    <xf numFmtId="0" fontId="64" fillId="0" borderId="14" xfId="0" applyFont="1" applyBorder="1" applyAlignment="1">
      <alignment vertical="top"/>
    </xf>
    <xf numFmtId="0" fontId="63" fillId="0" borderId="13" xfId="0" applyFont="1" applyBorder="1" applyAlignment="1">
      <alignment vertical="top"/>
    </xf>
    <xf numFmtId="0" fontId="63" fillId="0" borderId="14" xfId="0" applyFont="1" applyBorder="1" applyAlignment="1">
      <alignment vertical="top"/>
    </xf>
    <xf numFmtId="10" fontId="63" fillId="0" borderId="14" xfId="0" applyNumberFormat="1" applyFont="1" applyBorder="1" applyAlignment="1">
      <alignment horizontal="right" vertical="top"/>
    </xf>
    <xf numFmtId="0" fontId="64" fillId="0" borderId="14" xfId="0" applyFont="1" applyBorder="1" applyAlignment="1">
      <alignment horizontal="right" vertical="top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34" borderId="0" xfId="0" applyFont="1" applyFill="1" applyAlignment="1">
      <alignment/>
    </xf>
    <xf numFmtId="0" fontId="31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" fontId="6" fillId="35" borderId="10" xfId="57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right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70" fillId="0" borderId="0" xfId="0" applyFont="1" applyAlignment="1">
      <alignment/>
    </xf>
    <xf numFmtId="0" fontId="0" fillId="34" borderId="0" xfId="0" applyFill="1" applyAlignment="1">
      <alignment/>
    </xf>
    <xf numFmtId="0" fontId="70" fillId="34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 horizontal="right"/>
    </xf>
    <xf numFmtId="0" fontId="53" fillId="0" borderId="0" xfId="0" applyFont="1" applyAlignment="1">
      <alignment/>
    </xf>
    <xf numFmtId="2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164" fontId="74" fillId="35" borderId="10" xfId="0" applyNumberFormat="1" applyFont="1" applyFill="1" applyBorder="1" applyAlignment="1">
      <alignment/>
    </xf>
    <xf numFmtId="1" fontId="74" fillId="35" borderId="10" xfId="0" applyNumberFormat="1" applyFont="1" applyFill="1" applyBorder="1" applyAlignment="1">
      <alignment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/>
    </xf>
    <xf numFmtId="2" fontId="69" fillId="35" borderId="10" xfId="0" applyNumberFormat="1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center" vertical="top" wrapText="1"/>
    </xf>
    <xf numFmtId="1" fontId="69" fillId="35" borderId="10" xfId="0" applyNumberFormat="1" applyFont="1" applyFill="1" applyBorder="1" applyAlignment="1">
      <alignment horizontal="center" vertical="top" wrapText="1"/>
    </xf>
    <xf numFmtId="164" fontId="69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/>
    </xf>
    <xf numFmtId="0" fontId="49" fillId="0" borderId="0" xfId="42" applyAlignment="1">
      <alignment/>
    </xf>
    <xf numFmtId="164" fontId="69" fillId="35" borderId="10" xfId="0" applyNumberFormat="1" applyFont="1" applyFill="1" applyBorder="1" applyAlignment="1">
      <alignment horizontal="center" vertical="top" wrapText="1"/>
    </xf>
    <xf numFmtId="164" fontId="69" fillId="35" borderId="10" xfId="0" applyNumberFormat="1" applyFont="1" applyFill="1" applyBorder="1" applyAlignment="1">
      <alignment horizontal="center" vertical="center" wrapText="1"/>
    </xf>
    <xf numFmtId="164" fontId="74" fillId="35" borderId="10" xfId="0" applyNumberFormat="1" applyFont="1" applyFill="1" applyBorder="1" applyAlignment="1">
      <alignment horizontal="center"/>
    </xf>
    <xf numFmtId="164" fontId="74" fillId="35" borderId="15" xfId="0" applyNumberFormat="1" applyFont="1" applyFill="1" applyBorder="1" applyAlignment="1">
      <alignment horizontal="center"/>
    </xf>
    <xf numFmtId="0" fontId="53" fillId="34" borderId="0" xfId="0" applyFont="1" applyFill="1" applyAlignment="1">
      <alignment/>
    </xf>
    <xf numFmtId="164" fontId="0" fillId="0" borderId="0" xfId="0" applyNumberFormat="1" applyAlignment="1">
      <alignment/>
    </xf>
    <xf numFmtId="2" fontId="74" fillId="35" borderId="10" xfId="0" applyNumberFormat="1" applyFont="1" applyFill="1" applyBorder="1" applyAlignment="1">
      <alignment horizontal="center"/>
    </xf>
    <xf numFmtId="0" fontId="49" fillId="35" borderId="0" xfId="42" applyFill="1" applyAlignment="1">
      <alignment/>
    </xf>
    <xf numFmtId="0" fontId="70" fillId="35" borderId="0" xfId="0" applyFont="1" applyFill="1" applyAlignment="1">
      <alignment/>
    </xf>
    <xf numFmtId="0" fontId="0" fillId="35" borderId="0" xfId="0" applyFill="1" applyAlignment="1">
      <alignment/>
    </xf>
    <xf numFmtId="0" fontId="74" fillId="35" borderId="0" xfId="0" applyFont="1" applyFill="1" applyBorder="1" applyAlignment="1">
      <alignment horizontal="center"/>
    </xf>
    <xf numFmtId="0" fontId="76" fillId="35" borderId="10" xfId="0" applyFont="1" applyFill="1" applyBorder="1" applyAlignment="1">
      <alignment vertical="top" wrapText="1"/>
    </xf>
    <xf numFmtId="164" fontId="77" fillId="35" borderId="10" xfId="0" applyNumberFormat="1" applyFont="1" applyFill="1" applyBorder="1" applyAlignment="1">
      <alignment/>
    </xf>
    <xf numFmtId="1" fontId="77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vertical="top" wrapText="1"/>
    </xf>
    <xf numFmtId="0" fontId="65" fillId="0" borderId="0" xfId="0" applyFont="1" applyAlignment="1">
      <alignment horizontal="center" vertical="center" wrapText="1"/>
    </xf>
    <xf numFmtId="0" fontId="49" fillId="35" borderId="0" xfId="42" applyFill="1" applyAlignment="1">
      <alignment horizontal="left" wrapText="1"/>
    </xf>
    <xf numFmtId="0" fontId="78" fillId="35" borderId="0" xfId="42" applyFont="1" applyFill="1" applyAlignment="1">
      <alignment horizontal="left" wrapText="1"/>
    </xf>
    <xf numFmtId="0" fontId="65" fillId="0" borderId="17" xfId="0" applyFont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0" fontId="64" fillId="35" borderId="2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69" fillId="35" borderId="10" xfId="0" applyFont="1" applyFill="1" applyBorder="1" applyAlignment="1" applyProtection="1">
      <alignment horizontal="center" vertical="center" wrapText="1"/>
      <protection hidden="1"/>
    </xf>
    <xf numFmtId="0" fontId="73" fillId="35" borderId="21" xfId="0" applyFont="1" applyFill="1" applyBorder="1" applyAlignment="1" applyProtection="1">
      <alignment horizontal="center" vertical="center"/>
      <protection hidden="1"/>
    </xf>
    <xf numFmtId="0" fontId="74" fillId="35" borderId="22" xfId="0" applyFont="1" applyFill="1" applyBorder="1" applyAlignment="1" applyProtection="1">
      <alignment horizontal="center" vertical="center"/>
      <protection hidden="1"/>
    </xf>
    <xf numFmtId="0" fontId="74" fillId="35" borderId="23" xfId="0" applyFont="1" applyFill="1" applyBorder="1" applyAlignment="1" applyProtection="1">
      <alignment horizontal="center" vertical="center"/>
      <protection hidden="1"/>
    </xf>
    <xf numFmtId="0" fontId="79" fillId="35" borderId="10" xfId="0" applyFont="1" applyFill="1" applyBorder="1" applyAlignment="1" applyProtection="1">
      <alignment horizontal="center" vertical="center" wrapText="1"/>
      <protection hidden="1"/>
    </xf>
    <xf numFmtId="0" fontId="74" fillId="35" borderId="24" xfId="0" applyFont="1" applyFill="1" applyBorder="1" applyAlignment="1" applyProtection="1">
      <alignment horizontal="center" vertical="center"/>
      <protection hidden="1"/>
    </xf>
    <xf numFmtId="0" fontId="74" fillId="35" borderId="25" xfId="0" applyFont="1" applyFill="1" applyBorder="1" applyAlignment="1" applyProtection="1">
      <alignment horizontal="center" vertical="center"/>
      <protection hidden="1"/>
    </xf>
    <xf numFmtId="0" fontId="82" fillId="35" borderId="19" xfId="0" applyFont="1" applyFill="1" applyBorder="1" applyAlignment="1" applyProtection="1">
      <alignment horizontal="center" vertical="center" wrapText="1"/>
      <protection hidden="1"/>
    </xf>
    <xf numFmtId="0" fontId="83" fillId="35" borderId="19" xfId="0" applyFont="1" applyFill="1" applyBorder="1" applyAlignment="1" applyProtection="1">
      <alignment horizontal="center" vertical="center" wrapText="1"/>
      <protection hidden="1"/>
    </xf>
    <xf numFmtId="0" fontId="82" fillId="35" borderId="10" xfId="0" applyFont="1" applyFill="1" applyBorder="1" applyAlignment="1" applyProtection="1">
      <alignment horizontal="center" vertical="center"/>
      <protection hidden="1"/>
    </xf>
    <xf numFmtId="0" fontId="69" fillId="35" borderId="10" xfId="0" applyFont="1" applyFill="1" applyBorder="1" applyAlignment="1" applyProtection="1">
      <alignment vertical="center" wrapText="1"/>
      <protection hidden="1"/>
    </xf>
    <xf numFmtId="0" fontId="74" fillId="35" borderId="10" xfId="0" applyFont="1" applyFill="1" applyBorder="1" applyAlignment="1" applyProtection="1">
      <alignment horizontal="center"/>
      <protection hidden="1"/>
    </xf>
    <xf numFmtId="0" fontId="74" fillId="35" borderId="15" xfId="0" applyFont="1" applyFill="1" applyBorder="1" applyAlignment="1" applyProtection="1">
      <alignment horizontal="center"/>
      <protection hidden="1"/>
    </xf>
    <xf numFmtId="0" fontId="9" fillId="35" borderId="15" xfId="0" applyFont="1" applyFill="1" applyBorder="1" applyAlignment="1" applyProtection="1">
      <alignment horizontal="center"/>
      <protection hidden="1"/>
    </xf>
    <xf numFmtId="164" fontId="9" fillId="35" borderId="10" xfId="0" applyNumberFormat="1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vertical="center" wrapText="1"/>
      <protection hidden="1"/>
    </xf>
    <xf numFmtId="0" fontId="9" fillId="35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90" zoomScaleSheetLayoutView="90" zoomScalePageLayoutView="0" workbookViewId="0" topLeftCell="A2">
      <pane ySplit="4" topLeftCell="A6" activePane="bottomLeft" state="frozen"/>
      <selection pane="topLeft" activeCell="A2" sqref="A2"/>
      <selection pane="bottomLeft" activeCell="P19" sqref="P19"/>
    </sheetView>
  </sheetViews>
  <sheetFormatPr defaultColWidth="9.140625" defaultRowHeight="15"/>
  <cols>
    <col min="1" max="1" width="18.8515625" style="0" customWidth="1"/>
    <col min="2" max="2" width="10.8515625" style="0" customWidth="1"/>
    <col min="3" max="3" width="16.8515625" style="0" customWidth="1"/>
    <col min="4" max="4" width="21.8515625" style="0" customWidth="1"/>
    <col min="5" max="5" width="18.57421875" style="0" customWidth="1"/>
    <col min="6" max="6" width="14.28125" style="0" customWidth="1"/>
    <col min="7" max="7" width="14.421875" style="0" customWidth="1"/>
    <col min="8" max="8" width="12.7109375" style="0" customWidth="1"/>
    <col min="9" max="9" width="8.00390625" style="0" customWidth="1"/>
    <col min="10" max="10" width="7.57421875" style="0" customWidth="1"/>
  </cols>
  <sheetData>
    <row r="1" spans="1:10" ht="15" customHeight="1" hidden="1">
      <c r="A1" s="79" t="s">
        <v>96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36.7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7.25" customHeight="1">
      <c r="A3" s="93" t="s">
        <v>0</v>
      </c>
      <c r="B3" s="94" t="s">
        <v>31</v>
      </c>
      <c r="C3" s="94"/>
      <c r="D3" s="94"/>
      <c r="E3" s="94"/>
      <c r="F3" s="94"/>
      <c r="G3" s="94"/>
      <c r="H3" s="94"/>
      <c r="I3" s="95" t="s">
        <v>34</v>
      </c>
      <c r="J3" s="96"/>
    </row>
    <row r="4" spans="1:10" ht="144" customHeight="1">
      <c r="A4" s="93"/>
      <c r="B4" s="97" t="s">
        <v>27</v>
      </c>
      <c r="C4" s="97" t="s">
        <v>95</v>
      </c>
      <c r="D4" s="97" t="s">
        <v>97</v>
      </c>
      <c r="E4" s="97" t="s">
        <v>98</v>
      </c>
      <c r="F4" s="97" t="s">
        <v>99</v>
      </c>
      <c r="G4" s="97" t="s">
        <v>101</v>
      </c>
      <c r="H4" s="97" t="s">
        <v>28</v>
      </c>
      <c r="I4" s="98"/>
      <c r="J4" s="99"/>
    </row>
    <row r="5" spans="1:10" ht="59.25" customHeight="1">
      <c r="A5" s="93"/>
      <c r="B5" s="100" t="s">
        <v>89</v>
      </c>
      <c r="C5" s="100" t="s">
        <v>93</v>
      </c>
      <c r="D5" s="100" t="s">
        <v>90</v>
      </c>
      <c r="E5" s="101" t="s">
        <v>91</v>
      </c>
      <c r="F5" s="100" t="s">
        <v>100</v>
      </c>
      <c r="G5" s="101" t="s">
        <v>92</v>
      </c>
      <c r="H5" s="101" t="s">
        <v>94</v>
      </c>
      <c r="I5" s="102" t="s">
        <v>2</v>
      </c>
      <c r="J5" s="102" t="s">
        <v>3</v>
      </c>
    </row>
    <row r="6" spans="1:20" ht="15">
      <c r="A6" s="103" t="s">
        <v>4</v>
      </c>
      <c r="B6" s="104">
        <v>1</v>
      </c>
      <c r="C6" s="105">
        <f>11*0.1</f>
        <v>1.1</v>
      </c>
      <c r="D6" s="106">
        <v>5</v>
      </c>
      <c r="E6" s="105">
        <f>15*0.2</f>
        <v>3</v>
      </c>
      <c r="F6" s="106">
        <v>1</v>
      </c>
      <c r="G6" s="105">
        <v>1</v>
      </c>
      <c r="H6" s="105">
        <v>0</v>
      </c>
      <c r="I6" s="107">
        <v>12.1</v>
      </c>
      <c r="J6" s="104">
        <v>13</v>
      </c>
      <c r="K6" s="63"/>
      <c r="L6" s="42"/>
      <c r="M6" s="42"/>
      <c r="N6" s="42"/>
      <c r="O6" s="42"/>
      <c r="P6" s="42"/>
      <c r="Q6" s="42"/>
      <c r="R6" s="42"/>
      <c r="S6" s="42"/>
      <c r="T6" s="42"/>
    </row>
    <row r="7" spans="1:20" ht="15">
      <c r="A7" s="103" t="s">
        <v>5</v>
      </c>
      <c r="B7" s="106">
        <v>1</v>
      </c>
      <c r="C7" s="105">
        <f>15*0.1</f>
        <v>1.5</v>
      </c>
      <c r="D7" s="105">
        <v>5</v>
      </c>
      <c r="E7" s="105">
        <f>15*0.2</f>
        <v>3</v>
      </c>
      <c r="F7" s="106">
        <v>1</v>
      </c>
      <c r="G7" s="104">
        <v>1</v>
      </c>
      <c r="H7" s="105">
        <v>2</v>
      </c>
      <c r="I7" s="107">
        <v>14.5</v>
      </c>
      <c r="J7" s="104">
        <v>4</v>
      </c>
      <c r="K7" s="63"/>
      <c r="L7" s="42"/>
      <c r="M7" s="42"/>
      <c r="N7" s="42"/>
      <c r="O7" s="42"/>
      <c r="P7" s="42"/>
      <c r="Q7" s="42"/>
      <c r="R7" s="42"/>
      <c r="S7" s="42"/>
      <c r="T7" s="42"/>
    </row>
    <row r="8" spans="1:20" s="1" customFormat="1" ht="15">
      <c r="A8" s="108" t="s">
        <v>6</v>
      </c>
      <c r="B8" s="106">
        <v>1</v>
      </c>
      <c r="C8" s="106">
        <f>9*0.1</f>
        <v>0.9</v>
      </c>
      <c r="D8" s="106">
        <v>5</v>
      </c>
      <c r="E8" s="106">
        <f>7*0.2</f>
        <v>1.4000000000000001</v>
      </c>
      <c r="F8" s="106">
        <v>1</v>
      </c>
      <c r="G8" s="104">
        <v>1</v>
      </c>
      <c r="H8" s="105">
        <v>2</v>
      </c>
      <c r="I8" s="107">
        <v>12.3</v>
      </c>
      <c r="J8" s="104">
        <v>11</v>
      </c>
      <c r="K8" s="63"/>
      <c r="L8" s="45"/>
      <c r="M8" s="45"/>
      <c r="N8" s="45"/>
      <c r="O8" s="45"/>
      <c r="P8" s="45"/>
      <c r="Q8" s="45"/>
      <c r="R8" s="45"/>
      <c r="S8" s="45"/>
      <c r="T8" s="45"/>
    </row>
    <row r="9" spans="1:20" s="43" customFormat="1" ht="15">
      <c r="A9" s="103" t="s">
        <v>7</v>
      </c>
      <c r="B9" s="106">
        <v>1</v>
      </c>
      <c r="C9" s="105">
        <f>16*0.1</f>
        <v>1.6</v>
      </c>
      <c r="D9" s="105">
        <v>5</v>
      </c>
      <c r="E9" s="105">
        <f>10*0.2</f>
        <v>2</v>
      </c>
      <c r="F9" s="106">
        <v>1</v>
      </c>
      <c r="G9" s="105">
        <v>1</v>
      </c>
      <c r="H9" s="105">
        <v>2</v>
      </c>
      <c r="I9" s="107">
        <v>13.6</v>
      </c>
      <c r="J9" s="104">
        <v>7</v>
      </c>
      <c r="K9" s="63"/>
      <c r="L9" s="44"/>
      <c r="M9" s="44"/>
      <c r="N9" s="44"/>
      <c r="O9" s="44"/>
      <c r="P9" s="44"/>
      <c r="Q9" s="44"/>
      <c r="R9" s="44"/>
      <c r="S9" s="44"/>
      <c r="T9" s="44"/>
    </row>
    <row r="10" spans="1:20" ht="15">
      <c r="A10" s="103" t="s">
        <v>8</v>
      </c>
      <c r="B10" s="106">
        <v>1</v>
      </c>
      <c r="C10" s="106">
        <f>4*0.1</f>
        <v>0.4</v>
      </c>
      <c r="D10" s="106">
        <v>5</v>
      </c>
      <c r="E10" s="106">
        <f>4*0.2</f>
        <v>0.8</v>
      </c>
      <c r="F10" s="106">
        <v>1</v>
      </c>
      <c r="G10" s="109">
        <v>1</v>
      </c>
      <c r="H10" s="106">
        <v>0</v>
      </c>
      <c r="I10" s="107">
        <v>9.2</v>
      </c>
      <c r="J10" s="104">
        <v>20</v>
      </c>
      <c r="K10" s="63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4.25" customHeight="1">
      <c r="A11" s="103" t="s">
        <v>9</v>
      </c>
      <c r="B11" s="106">
        <v>1</v>
      </c>
      <c r="C11" s="106">
        <f>5*0.1</f>
        <v>0.5</v>
      </c>
      <c r="D11" s="106">
        <v>5</v>
      </c>
      <c r="E11" s="106">
        <f>15*0.2</f>
        <v>3</v>
      </c>
      <c r="F11" s="106">
        <v>1</v>
      </c>
      <c r="G11" s="109">
        <v>1</v>
      </c>
      <c r="H11" s="106">
        <v>2</v>
      </c>
      <c r="I11" s="107">
        <v>13.5</v>
      </c>
      <c r="J11" s="104">
        <v>8</v>
      </c>
      <c r="K11" s="63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5" customHeight="1">
      <c r="A12" s="103" t="s">
        <v>10</v>
      </c>
      <c r="B12" s="106">
        <v>1</v>
      </c>
      <c r="C12" s="106">
        <f>6*0.1</f>
        <v>0.6000000000000001</v>
      </c>
      <c r="D12" s="106">
        <v>5</v>
      </c>
      <c r="E12" s="106">
        <v>0</v>
      </c>
      <c r="F12" s="106">
        <v>1</v>
      </c>
      <c r="G12" s="109">
        <v>1</v>
      </c>
      <c r="H12" s="106">
        <v>2</v>
      </c>
      <c r="I12" s="107">
        <v>10.6</v>
      </c>
      <c r="J12" s="104">
        <v>16</v>
      </c>
      <c r="K12" s="63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73" customFormat="1" ht="15">
      <c r="A13" s="103" t="s">
        <v>11</v>
      </c>
      <c r="B13" s="106">
        <v>1</v>
      </c>
      <c r="C13" s="106">
        <f>18*0.1</f>
        <v>1.8</v>
      </c>
      <c r="D13" s="106">
        <v>5</v>
      </c>
      <c r="E13" s="106">
        <f>16*0.2</f>
        <v>3.2</v>
      </c>
      <c r="F13" s="106">
        <v>1</v>
      </c>
      <c r="G13" s="109">
        <v>1</v>
      </c>
      <c r="H13" s="106">
        <v>2</v>
      </c>
      <c r="I13" s="107">
        <v>15</v>
      </c>
      <c r="J13" s="104">
        <v>2</v>
      </c>
      <c r="K13" s="71"/>
      <c r="L13" s="72"/>
      <c r="M13" s="72"/>
      <c r="N13" s="72"/>
      <c r="O13" s="72"/>
      <c r="P13" s="72"/>
      <c r="Q13" s="72"/>
      <c r="R13" s="72"/>
      <c r="S13" s="72"/>
      <c r="T13" s="72"/>
    </row>
    <row r="14" spans="1:20" s="73" customFormat="1" ht="15">
      <c r="A14" s="108" t="s">
        <v>12</v>
      </c>
      <c r="B14" s="106">
        <v>1</v>
      </c>
      <c r="C14" s="106">
        <f>0.1*10</f>
        <v>1</v>
      </c>
      <c r="D14" s="106">
        <v>5</v>
      </c>
      <c r="E14" s="106">
        <f>15*0.2</f>
        <v>3</v>
      </c>
      <c r="F14" s="106">
        <v>1</v>
      </c>
      <c r="G14" s="109">
        <v>1</v>
      </c>
      <c r="H14" s="106">
        <v>2</v>
      </c>
      <c r="I14" s="107">
        <v>14</v>
      </c>
      <c r="J14" s="104">
        <v>6</v>
      </c>
      <c r="K14" s="71"/>
      <c r="L14" s="72"/>
      <c r="M14" s="72"/>
      <c r="N14" s="72"/>
      <c r="O14" s="72"/>
      <c r="P14" s="72"/>
      <c r="Q14" s="72"/>
      <c r="R14" s="72"/>
      <c r="S14" s="72"/>
      <c r="T14" s="72"/>
    </row>
    <row r="15" spans="1:20" s="73" customFormat="1" ht="15">
      <c r="A15" s="103" t="s">
        <v>13</v>
      </c>
      <c r="B15" s="106">
        <v>1</v>
      </c>
      <c r="C15" s="106">
        <f>9*0.1</f>
        <v>0.9</v>
      </c>
      <c r="D15" s="106">
        <v>5</v>
      </c>
      <c r="E15" s="106">
        <v>0</v>
      </c>
      <c r="F15" s="106">
        <v>1</v>
      </c>
      <c r="G15" s="109">
        <v>1</v>
      </c>
      <c r="H15" s="106">
        <v>0</v>
      </c>
      <c r="I15" s="107">
        <v>8.9</v>
      </c>
      <c r="J15" s="104">
        <v>22</v>
      </c>
      <c r="K15" s="71"/>
      <c r="L15" s="72"/>
      <c r="M15" s="72"/>
      <c r="N15" s="72"/>
      <c r="O15" s="72"/>
      <c r="P15" s="72"/>
      <c r="Q15" s="72"/>
      <c r="R15" s="72"/>
      <c r="S15" s="72"/>
      <c r="T15" s="72"/>
    </row>
    <row r="16" spans="1:20" s="73" customFormat="1" ht="15">
      <c r="A16" s="103" t="s">
        <v>14</v>
      </c>
      <c r="B16" s="106">
        <v>1</v>
      </c>
      <c r="C16" s="106">
        <f>17*0.1</f>
        <v>1.7000000000000002</v>
      </c>
      <c r="D16" s="106">
        <v>5</v>
      </c>
      <c r="E16" s="106">
        <f>12*0.2</f>
        <v>2.4000000000000004</v>
      </c>
      <c r="F16" s="106">
        <v>1</v>
      </c>
      <c r="G16" s="109">
        <v>1</v>
      </c>
      <c r="H16" s="106">
        <v>2</v>
      </c>
      <c r="I16" s="107">
        <v>14.100000000000001</v>
      </c>
      <c r="J16" s="104">
        <v>5</v>
      </c>
      <c r="K16" s="71"/>
      <c r="L16" s="72"/>
      <c r="M16" s="72"/>
      <c r="N16" s="72"/>
      <c r="O16" s="72"/>
      <c r="P16" s="72"/>
      <c r="Q16" s="72"/>
      <c r="R16" s="72"/>
      <c r="S16" s="72"/>
      <c r="T16" s="72"/>
    </row>
    <row r="17" spans="1:20" s="73" customFormat="1" ht="15">
      <c r="A17" s="103" t="s">
        <v>15</v>
      </c>
      <c r="B17" s="106">
        <v>1</v>
      </c>
      <c r="C17" s="106">
        <f>20*0.1</f>
        <v>2</v>
      </c>
      <c r="D17" s="106">
        <v>5</v>
      </c>
      <c r="E17" s="106">
        <f>20*0.2</f>
        <v>4</v>
      </c>
      <c r="F17" s="106">
        <v>1</v>
      </c>
      <c r="G17" s="109">
        <v>1</v>
      </c>
      <c r="H17" s="106">
        <v>2</v>
      </c>
      <c r="I17" s="107">
        <v>16</v>
      </c>
      <c r="J17" s="104">
        <v>1</v>
      </c>
      <c r="K17" s="71"/>
      <c r="L17" s="72"/>
      <c r="M17" s="72"/>
      <c r="N17" s="72"/>
      <c r="O17" s="72"/>
      <c r="P17" s="72"/>
      <c r="Q17" s="72"/>
      <c r="R17" s="72"/>
      <c r="S17" s="72"/>
      <c r="T17" s="72"/>
    </row>
    <row r="18" spans="1:20" s="73" customFormat="1" ht="15">
      <c r="A18" s="103" t="s">
        <v>16</v>
      </c>
      <c r="B18" s="105">
        <v>1</v>
      </c>
      <c r="C18" s="106">
        <f>11*0.1</f>
        <v>1.1</v>
      </c>
      <c r="D18" s="106">
        <v>5</v>
      </c>
      <c r="E18" s="106">
        <f>10*0.2</f>
        <v>2</v>
      </c>
      <c r="F18" s="106">
        <v>1</v>
      </c>
      <c r="G18" s="109">
        <v>1</v>
      </c>
      <c r="H18" s="106">
        <v>2</v>
      </c>
      <c r="I18" s="107">
        <v>13.1</v>
      </c>
      <c r="J18" s="104">
        <v>9</v>
      </c>
      <c r="K18" s="71"/>
      <c r="L18" s="72"/>
      <c r="M18" s="72"/>
      <c r="N18" s="72"/>
      <c r="O18" s="72"/>
      <c r="P18" s="72"/>
      <c r="Q18" s="72"/>
      <c r="R18" s="72"/>
      <c r="S18" s="72"/>
      <c r="T18" s="72"/>
    </row>
    <row r="19" spans="1:20" s="73" customFormat="1" ht="15">
      <c r="A19" s="103" t="s">
        <v>17</v>
      </c>
      <c r="B19" s="105">
        <v>1</v>
      </c>
      <c r="C19" s="106">
        <f>11*0.1</f>
        <v>1.1</v>
      </c>
      <c r="D19" s="105">
        <v>5</v>
      </c>
      <c r="E19" s="106">
        <f>10*0.2</f>
        <v>2</v>
      </c>
      <c r="F19" s="106">
        <v>1</v>
      </c>
      <c r="G19" s="109">
        <v>1</v>
      </c>
      <c r="H19" s="106">
        <v>0</v>
      </c>
      <c r="I19" s="107">
        <v>11.1</v>
      </c>
      <c r="J19" s="104">
        <v>15</v>
      </c>
      <c r="K19" s="71"/>
      <c r="L19" s="72"/>
      <c r="M19" s="72"/>
      <c r="N19" s="72"/>
      <c r="O19" s="72"/>
      <c r="P19" s="72"/>
      <c r="Q19" s="72"/>
      <c r="R19" s="72"/>
      <c r="S19" s="72"/>
      <c r="T19" s="72"/>
    </row>
    <row r="20" spans="1:20" s="73" customFormat="1" ht="15">
      <c r="A20" s="103" t="s">
        <v>18</v>
      </c>
      <c r="B20" s="105">
        <v>1</v>
      </c>
      <c r="C20" s="106">
        <f>8*0.1</f>
        <v>0.8</v>
      </c>
      <c r="D20" s="106">
        <v>5</v>
      </c>
      <c r="E20" s="106">
        <f>5*0.2</f>
        <v>1</v>
      </c>
      <c r="F20" s="106">
        <v>1</v>
      </c>
      <c r="G20" s="109">
        <v>1</v>
      </c>
      <c r="H20" s="106">
        <v>0</v>
      </c>
      <c r="I20" s="107">
        <v>9.8</v>
      </c>
      <c r="J20" s="104">
        <v>18</v>
      </c>
      <c r="K20" s="71"/>
      <c r="L20" s="72"/>
      <c r="M20" s="72"/>
      <c r="N20" s="72"/>
      <c r="O20" s="72"/>
      <c r="P20" s="72"/>
      <c r="Q20" s="72"/>
      <c r="R20" s="72"/>
      <c r="S20" s="72"/>
      <c r="T20" s="72"/>
    </row>
    <row r="21" spans="1:20" s="73" customFormat="1" ht="15">
      <c r="A21" s="103" t="s">
        <v>19</v>
      </c>
      <c r="B21" s="105">
        <v>1</v>
      </c>
      <c r="C21" s="105">
        <v>0</v>
      </c>
      <c r="D21" s="105">
        <v>5</v>
      </c>
      <c r="E21" s="105">
        <f>1*0.2</f>
        <v>0.2</v>
      </c>
      <c r="F21" s="105">
        <v>1</v>
      </c>
      <c r="G21" s="105">
        <v>1</v>
      </c>
      <c r="H21" s="106">
        <v>2</v>
      </c>
      <c r="I21" s="107">
        <v>10.2</v>
      </c>
      <c r="J21" s="104">
        <v>17</v>
      </c>
      <c r="K21" s="71"/>
      <c r="L21" s="72"/>
      <c r="M21" s="72"/>
      <c r="N21" s="72"/>
      <c r="O21" s="72"/>
      <c r="P21" s="72"/>
      <c r="Q21" s="72"/>
      <c r="R21" s="72"/>
      <c r="S21" s="72"/>
      <c r="T21" s="72"/>
    </row>
    <row r="22" spans="1:20" s="73" customFormat="1" ht="15">
      <c r="A22" s="103" t="s">
        <v>20</v>
      </c>
      <c r="B22" s="105">
        <v>1</v>
      </c>
      <c r="C22" s="106">
        <f>9*0.1</f>
        <v>0.9</v>
      </c>
      <c r="D22" s="106">
        <v>5</v>
      </c>
      <c r="E22" s="106">
        <f>7*0.2</f>
        <v>1.4000000000000001</v>
      </c>
      <c r="F22" s="106">
        <v>1</v>
      </c>
      <c r="G22" s="109">
        <v>1</v>
      </c>
      <c r="H22" s="106">
        <v>2</v>
      </c>
      <c r="I22" s="107">
        <v>12.3</v>
      </c>
      <c r="J22" s="104">
        <v>11</v>
      </c>
      <c r="K22" s="71"/>
      <c r="L22" s="72"/>
      <c r="M22" s="72"/>
      <c r="N22" s="72"/>
      <c r="O22" s="72"/>
      <c r="P22" s="72"/>
      <c r="Q22" s="72"/>
      <c r="R22" s="72"/>
      <c r="S22" s="72"/>
      <c r="T22" s="72"/>
    </row>
    <row r="23" spans="1:20" s="73" customFormat="1" ht="15">
      <c r="A23" s="103" t="s">
        <v>21</v>
      </c>
      <c r="B23" s="105">
        <v>1</v>
      </c>
      <c r="C23" s="106">
        <f>9*0.1</f>
        <v>0.9</v>
      </c>
      <c r="D23" s="106">
        <v>5</v>
      </c>
      <c r="E23" s="106">
        <v>0</v>
      </c>
      <c r="F23" s="106">
        <v>1</v>
      </c>
      <c r="G23" s="109">
        <v>1</v>
      </c>
      <c r="H23" s="106">
        <v>0</v>
      </c>
      <c r="I23" s="107">
        <v>8.9</v>
      </c>
      <c r="J23" s="104">
        <v>22</v>
      </c>
      <c r="K23" s="71"/>
      <c r="L23" s="72"/>
      <c r="M23" s="72"/>
      <c r="N23" s="72"/>
      <c r="O23" s="72"/>
      <c r="P23" s="72"/>
      <c r="Q23" s="72"/>
      <c r="R23" s="72"/>
      <c r="S23" s="72"/>
      <c r="T23" s="72"/>
    </row>
    <row r="24" spans="1:20" s="73" customFormat="1" ht="15">
      <c r="A24" s="103" t="s">
        <v>22</v>
      </c>
      <c r="B24" s="105">
        <v>1</v>
      </c>
      <c r="C24" s="106">
        <f>6*0.1</f>
        <v>0.6000000000000001</v>
      </c>
      <c r="D24" s="106">
        <v>5</v>
      </c>
      <c r="E24" s="106">
        <f>5*0.2</f>
        <v>1</v>
      </c>
      <c r="F24" s="106">
        <v>1</v>
      </c>
      <c r="G24" s="109">
        <v>1</v>
      </c>
      <c r="H24" s="106">
        <v>2</v>
      </c>
      <c r="I24" s="107">
        <v>11.6</v>
      </c>
      <c r="J24" s="104">
        <v>14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</row>
    <row r="25" spans="1:20" s="73" customFormat="1" ht="15">
      <c r="A25" s="103" t="s">
        <v>23</v>
      </c>
      <c r="B25" s="105">
        <v>1</v>
      </c>
      <c r="C25" s="106">
        <v>0</v>
      </c>
      <c r="D25" s="106">
        <v>5</v>
      </c>
      <c r="E25" s="106">
        <f>5*0.2</f>
        <v>1</v>
      </c>
      <c r="F25" s="106">
        <v>1</v>
      </c>
      <c r="G25" s="109">
        <v>1</v>
      </c>
      <c r="H25" s="106">
        <v>0</v>
      </c>
      <c r="I25" s="107">
        <v>9</v>
      </c>
      <c r="J25" s="104">
        <v>21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</row>
    <row r="26" spans="1:20" s="73" customFormat="1" ht="15">
      <c r="A26" s="103" t="s">
        <v>24</v>
      </c>
      <c r="B26" s="105">
        <v>1</v>
      </c>
      <c r="C26" s="106">
        <f>10*0.1</f>
        <v>1</v>
      </c>
      <c r="D26" s="106">
        <v>5</v>
      </c>
      <c r="E26" s="106">
        <f>9*0.2</f>
        <v>1.8</v>
      </c>
      <c r="F26" s="106">
        <v>1</v>
      </c>
      <c r="G26" s="109">
        <v>1</v>
      </c>
      <c r="H26" s="106">
        <v>2</v>
      </c>
      <c r="I26" s="107">
        <v>12.8</v>
      </c>
      <c r="J26" s="104">
        <v>10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</row>
    <row r="27" spans="1:20" s="73" customFormat="1" ht="15">
      <c r="A27" s="103" t="s">
        <v>104</v>
      </c>
      <c r="B27" s="105">
        <v>1</v>
      </c>
      <c r="C27" s="105">
        <f>12*0.1</f>
        <v>1.2000000000000002</v>
      </c>
      <c r="D27" s="105">
        <v>5</v>
      </c>
      <c r="E27" s="105">
        <f>12*0.2</f>
        <v>2.4000000000000004</v>
      </c>
      <c r="F27" s="105">
        <v>1</v>
      </c>
      <c r="G27" s="104">
        <v>2</v>
      </c>
      <c r="H27" s="105">
        <v>2</v>
      </c>
      <c r="I27" s="107">
        <v>14.600000000000001</v>
      </c>
      <c r="J27" s="104">
        <v>3</v>
      </c>
      <c r="K27" s="71"/>
      <c r="L27" s="72"/>
      <c r="M27" s="72"/>
      <c r="N27" s="72"/>
      <c r="O27" s="72"/>
      <c r="P27" s="72"/>
      <c r="Q27" s="72"/>
      <c r="R27" s="72"/>
      <c r="S27" s="72"/>
      <c r="T27" s="72"/>
    </row>
    <row r="28" spans="1:20" s="73" customFormat="1" ht="17.25" customHeight="1">
      <c r="A28" s="103" t="s">
        <v>26</v>
      </c>
      <c r="B28" s="105">
        <v>1</v>
      </c>
      <c r="C28" s="106">
        <f>8*0.1</f>
        <v>0.8</v>
      </c>
      <c r="D28" s="106">
        <v>5</v>
      </c>
      <c r="E28" s="106">
        <f>4*0.2</f>
        <v>0.8</v>
      </c>
      <c r="F28" s="106">
        <v>1</v>
      </c>
      <c r="G28" s="109">
        <v>1</v>
      </c>
      <c r="H28" s="106">
        <v>0</v>
      </c>
      <c r="I28" s="107">
        <v>9.6</v>
      </c>
      <c r="J28" s="109">
        <v>19</v>
      </c>
      <c r="K28" s="80"/>
      <c r="L28" s="81"/>
      <c r="M28" s="81"/>
      <c r="N28" s="81"/>
      <c r="O28" s="81"/>
      <c r="P28" s="81"/>
      <c r="Q28" s="81"/>
      <c r="R28" s="81"/>
      <c r="S28" s="81"/>
      <c r="T28" s="81"/>
    </row>
    <row r="29" spans="9:10" ht="15">
      <c r="I29" s="69"/>
      <c r="J29" s="74"/>
    </row>
    <row r="38" ht="15">
      <c r="C38" s="2"/>
    </row>
  </sheetData>
  <sheetProtection/>
  <mergeCells count="5">
    <mergeCell ref="A1:J2"/>
    <mergeCell ref="I3:J4"/>
    <mergeCell ref="A3:A5"/>
    <mergeCell ref="B3:H3"/>
    <mergeCell ref="K28:T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3">
      <selection activeCell="T16" sqref="T16"/>
    </sheetView>
  </sheetViews>
  <sheetFormatPr defaultColWidth="9.140625" defaultRowHeight="15"/>
  <cols>
    <col min="1" max="1" width="18.140625" style="0" customWidth="1"/>
    <col min="2" max="2" width="12.8515625" style="0" customWidth="1"/>
    <col min="3" max="3" width="13.28125" style="0" customWidth="1"/>
    <col min="4" max="4" width="16.00390625" style="0" customWidth="1"/>
    <col min="5" max="5" width="18.7109375" style="0" customWidth="1"/>
    <col min="6" max="6" width="12.421875" style="0" customWidth="1"/>
    <col min="7" max="7" width="12.8515625" style="0" customWidth="1"/>
    <col min="8" max="8" width="12.7109375" style="0" customWidth="1"/>
    <col min="9" max="9" width="12.00390625" style="0" customWidth="1"/>
    <col min="10" max="10" width="11.00390625" style="0" customWidth="1"/>
    <col min="11" max="11" width="17.28125" style="0" customWidth="1"/>
    <col min="12" max="16" width="13.8515625" style="0" customWidth="1"/>
  </cols>
  <sheetData>
    <row r="1" spans="1:18" s="46" customFormat="1" ht="27" customHeight="1">
      <c r="A1" s="82" t="s">
        <v>96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4.75" customHeight="1">
      <c r="A2" s="83" t="s">
        <v>0</v>
      </c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07.25" customHeight="1">
      <c r="A3" s="84"/>
      <c r="B3" s="87" t="s">
        <v>86</v>
      </c>
      <c r="C3" s="87"/>
      <c r="D3" s="89" t="s">
        <v>102</v>
      </c>
      <c r="E3" s="89"/>
      <c r="F3" s="87" t="s">
        <v>84</v>
      </c>
      <c r="G3" s="87"/>
      <c r="H3" s="87" t="s">
        <v>103</v>
      </c>
      <c r="I3" s="87"/>
      <c r="J3" s="87" t="s">
        <v>85</v>
      </c>
      <c r="K3" s="87"/>
      <c r="L3" s="54" t="s">
        <v>79</v>
      </c>
      <c r="M3" s="54" t="s">
        <v>80</v>
      </c>
      <c r="N3" s="54" t="s">
        <v>81</v>
      </c>
      <c r="O3" s="54" t="s">
        <v>82</v>
      </c>
      <c r="P3" s="54" t="s">
        <v>83</v>
      </c>
      <c r="Q3" s="88" t="s">
        <v>29</v>
      </c>
      <c r="R3" s="88"/>
    </row>
    <row r="4" spans="1:18" ht="32.25" customHeight="1">
      <c r="A4" s="85"/>
      <c r="B4" s="39" t="s">
        <v>30</v>
      </c>
      <c r="C4" s="39" t="s">
        <v>33</v>
      </c>
      <c r="D4" s="39" t="s">
        <v>30</v>
      </c>
      <c r="E4" s="39" t="s">
        <v>33</v>
      </c>
      <c r="F4" s="39" t="s">
        <v>30</v>
      </c>
      <c r="G4" s="39" t="s">
        <v>33</v>
      </c>
      <c r="H4" s="39" t="s">
        <v>30</v>
      </c>
      <c r="I4" s="39" t="s">
        <v>33</v>
      </c>
      <c r="J4" s="39" t="s">
        <v>30</v>
      </c>
      <c r="K4" s="39" t="s">
        <v>33</v>
      </c>
      <c r="L4" s="39" t="s">
        <v>87</v>
      </c>
      <c r="M4" s="39" t="s">
        <v>78</v>
      </c>
      <c r="N4" s="39" t="s">
        <v>87</v>
      </c>
      <c r="O4" s="39" t="s">
        <v>87</v>
      </c>
      <c r="P4" s="39" t="s">
        <v>88</v>
      </c>
      <c r="Q4" s="55" t="s">
        <v>70</v>
      </c>
      <c r="R4" s="55" t="s">
        <v>71</v>
      </c>
    </row>
    <row r="5" spans="1:18" ht="15">
      <c r="A5" s="40" t="s">
        <v>4</v>
      </c>
      <c r="B5" s="66">
        <v>48.67</v>
      </c>
      <c r="C5" s="64">
        <v>88.3513931888545</v>
      </c>
      <c r="D5" s="58">
        <v>0.72</v>
      </c>
      <c r="E5" s="60">
        <v>619.9999999999999</v>
      </c>
      <c r="F5" s="66">
        <v>5</v>
      </c>
      <c r="G5" s="67">
        <v>70.58823529411765</v>
      </c>
      <c r="H5" s="65">
        <v>98.62</v>
      </c>
      <c r="I5" s="64">
        <v>64.28452440446443</v>
      </c>
      <c r="J5" s="62">
        <v>86.76</v>
      </c>
      <c r="K5" s="61">
        <f>(J5-J$28)/J$28*100</f>
        <v>3.730272596843621</v>
      </c>
      <c r="L5" s="64">
        <v>22.087848297213625</v>
      </c>
      <c r="M5" s="60">
        <v>61.99999999999999</v>
      </c>
      <c r="N5" s="64">
        <v>17.647058823529413</v>
      </c>
      <c r="O5" s="64">
        <v>16.07113110111611</v>
      </c>
      <c r="P5" s="61">
        <v>0.5595408895265431</v>
      </c>
      <c r="Q5" s="52">
        <v>118.36557911138568</v>
      </c>
      <c r="R5" s="53">
        <f>RANK(Q5,Q$5:Q$27)</f>
        <v>11</v>
      </c>
    </row>
    <row r="6" spans="1:18" ht="15">
      <c r="A6" s="40" t="s">
        <v>5</v>
      </c>
      <c r="B6" s="66">
        <v>52.02</v>
      </c>
      <c r="C6" s="64">
        <v>101.31578947368422</v>
      </c>
      <c r="D6" s="58">
        <v>0.48</v>
      </c>
      <c r="E6" s="60">
        <v>380</v>
      </c>
      <c r="F6" s="66">
        <v>1</v>
      </c>
      <c r="G6" s="67">
        <v>94.11764705882352</v>
      </c>
      <c r="H6" s="65">
        <v>95.17</v>
      </c>
      <c r="I6" s="64">
        <v>58.53739796768282</v>
      </c>
      <c r="J6" s="62">
        <v>96.08</v>
      </c>
      <c r="K6" s="61">
        <f aca="true" t="shared" si="0" ref="K6:K27">(J6-J$28)/J$28*100</f>
        <v>14.873266379722619</v>
      </c>
      <c r="L6" s="64">
        <v>25.328947368421055</v>
      </c>
      <c r="M6" s="60">
        <v>38</v>
      </c>
      <c r="N6" s="64">
        <v>23.529411764705877</v>
      </c>
      <c r="O6" s="64">
        <v>14.634349491920705</v>
      </c>
      <c r="P6" s="61">
        <v>2.2309899569583926</v>
      </c>
      <c r="Q6" s="52">
        <v>103.72369858200602</v>
      </c>
      <c r="R6" s="53">
        <f>RANK(Q6,Q$5:Q$27)</f>
        <v>16</v>
      </c>
    </row>
    <row r="7" spans="1:18" s="43" customFormat="1" ht="15">
      <c r="A7" s="41" t="s">
        <v>6</v>
      </c>
      <c r="B7" s="57">
        <v>34.86</v>
      </c>
      <c r="C7" s="64">
        <v>34.907120743034056</v>
      </c>
      <c r="D7" s="58">
        <v>5.33</v>
      </c>
      <c r="E7" s="60">
        <v>5230</v>
      </c>
      <c r="F7" s="57">
        <v>1</v>
      </c>
      <c r="G7" s="67">
        <v>94.11764705882352</v>
      </c>
      <c r="H7" s="65">
        <v>78.23</v>
      </c>
      <c r="I7" s="64">
        <v>30.318174246210233</v>
      </c>
      <c r="J7" s="70">
        <v>91.03</v>
      </c>
      <c r="K7" s="64">
        <f t="shared" si="0"/>
        <v>8.835485413677667</v>
      </c>
      <c r="L7" s="64">
        <v>8.726780185758514</v>
      </c>
      <c r="M7" s="60">
        <v>523</v>
      </c>
      <c r="N7" s="64">
        <v>23.529411764705877</v>
      </c>
      <c r="O7" s="64">
        <v>7.579543561552558</v>
      </c>
      <c r="P7" s="64">
        <v>1.3253228120516498</v>
      </c>
      <c r="Q7" s="52">
        <v>564.1610583240687</v>
      </c>
      <c r="R7" s="53">
        <f aca="true" t="shared" si="1" ref="R7:R27">RANK(Q7,Q$5:Q$27)</f>
        <v>3</v>
      </c>
    </row>
    <row r="8" spans="1:18" ht="15">
      <c r="A8" s="40" t="s">
        <v>7</v>
      </c>
      <c r="B8" s="66">
        <v>25.84</v>
      </c>
      <c r="C8" s="64">
        <v>0</v>
      </c>
      <c r="D8" s="58">
        <v>0.45</v>
      </c>
      <c r="E8" s="60">
        <v>349.99999999999994</v>
      </c>
      <c r="F8" s="66">
        <v>0</v>
      </c>
      <c r="G8" s="67">
        <v>100</v>
      </c>
      <c r="H8" s="65">
        <v>60.03</v>
      </c>
      <c r="I8" s="64">
        <v>0</v>
      </c>
      <c r="J8" s="70">
        <v>90.97</v>
      </c>
      <c r="K8" s="64">
        <f t="shared" si="0"/>
        <v>8.763749402199903</v>
      </c>
      <c r="L8" s="64">
        <v>0</v>
      </c>
      <c r="M8" s="60">
        <v>34.99999999999999</v>
      </c>
      <c r="N8" s="64">
        <v>25</v>
      </c>
      <c r="O8" s="64">
        <v>0</v>
      </c>
      <c r="P8" s="64">
        <v>1.3145624103299856</v>
      </c>
      <c r="Q8" s="52">
        <v>61.31456241032998</v>
      </c>
      <c r="R8" s="53">
        <f t="shared" si="1"/>
        <v>23</v>
      </c>
    </row>
    <row r="9" spans="1:18" ht="15">
      <c r="A9" s="40" t="s">
        <v>8</v>
      </c>
      <c r="B9" s="66">
        <v>29.09</v>
      </c>
      <c r="C9" s="64">
        <v>12.577399380804955</v>
      </c>
      <c r="D9" s="58">
        <v>1.67</v>
      </c>
      <c r="E9" s="60">
        <v>1569.9999999999998</v>
      </c>
      <c r="F9" s="66">
        <v>1</v>
      </c>
      <c r="G9" s="67">
        <v>94.11764705882352</v>
      </c>
      <c r="H9" s="65">
        <v>93.97</v>
      </c>
      <c r="I9" s="64">
        <v>56.5383974679327</v>
      </c>
      <c r="J9" s="70">
        <v>94.27</v>
      </c>
      <c r="K9" s="64">
        <f t="shared" si="0"/>
        <v>12.709230033476802</v>
      </c>
      <c r="L9" s="64">
        <v>3.144349845201239</v>
      </c>
      <c r="M9" s="60">
        <v>156.99999999999997</v>
      </c>
      <c r="N9" s="64">
        <v>23.529411764705877</v>
      </c>
      <c r="O9" s="64">
        <v>14.134599366983174</v>
      </c>
      <c r="P9" s="64">
        <v>1.90638450502152</v>
      </c>
      <c r="Q9" s="52">
        <v>199.7147454819118</v>
      </c>
      <c r="R9" s="53">
        <f t="shared" si="1"/>
        <v>6</v>
      </c>
    </row>
    <row r="10" spans="1:18" ht="15">
      <c r="A10" s="40" t="s">
        <v>9</v>
      </c>
      <c r="B10" s="66">
        <v>52.82</v>
      </c>
      <c r="C10" s="64">
        <v>104.41176470588236</v>
      </c>
      <c r="D10" s="58">
        <v>0.67</v>
      </c>
      <c r="E10" s="60">
        <v>570</v>
      </c>
      <c r="F10" s="66">
        <v>3</v>
      </c>
      <c r="G10" s="67">
        <v>82.35294117647058</v>
      </c>
      <c r="H10" s="65">
        <v>87.17</v>
      </c>
      <c r="I10" s="64">
        <v>45.21072796934866</v>
      </c>
      <c r="J10" s="70">
        <v>95.36</v>
      </c>
      <c r="K10" s="64">
        <f t="shared" si="0"/>
        <v>14.012434241989476</v>
      </c>
      <c r="L10" s="64">
        <v>26.10294117647059</v>
      </c>
      <c r="M10" s="60">
        <v>57</v>
      </c>
      <c r="N10" s="64">
        <v>20.588235294117645</v>
      </c>
      <c r="O10" s="64">
        <v>11.302681992337165</v>
      </c>
      <c r="P10" s="64">
        <v>2.1018651362984215</v>
      </c>
      <c r="Q10" s="52">
        <v>117.09572359922382</v>
      </c>
      <c r="R10" s="53">
        <f t="shared" si="1"/>
        <v>12</v>
      </c>
    </row>
    <row r="11" spans="1:18" ht="15">
      <c r="A11" s="40" t="s">
        <v>10</v>
      </c>
      <c r="B11" s="66">
        <v>33.72</v>
      </c>
      <c r="C11" s="64">
        <v>30.4953560371517</v>
      </c>
      <c r="D11" s="58">
        <v>0.67</v>
      </c>
      <c r="E11" s="60">
        <v>570</v>
      </c>
      <c r="F11" s="66">
        <v>0</v>
      </c>
      <c r="G11" s="67">
        <v>100</v>
      </c>
      <c r="H11" s="65">
        <v>95.98</v>
      </c>
      <c r="I11" s="64">
        <v>59.886723305014165</v>
      </c>
      <c r="J11" s="70">
        <v>97.35</v>
      </c>
      <c r="K11" s="64">
        <f t="shared" si="0"/>
        <v>16.39167862266857</v>
      </c>
      <c r="L11" s="64">
        <v>7.623839009287925</v>
      </c>
      <c r="M11" s="60">
        <v>57</v>
      </c>
      <c r="N11" s="64">
        <v>25</v>
      </c>
      <c r="O11" s="64">
        <v>14.971680826253541</v>
      </c>
      <c r="P11" s="64">
        <v>2.458751793400286</v>
      </c>
      <c r="Q11" s="52">
        <v>107.05427162894175</v>
      </c>
      <c r="R11" s="53">
        <f t="shared" si="1"/>
        <v>15</v>
      </c>
    </row>
    <row r="12" spans="1:18" s="43" customFormat="1" ht="15">
      <c r="A12" s="40" t="s">
        <v>11</v>
      </c>
      <c r="B12" s="66">
        <v>67.84</v>
      </c>
      <c r="C12" s="64">
        <v>162.5386996904025</v>
      </c>
      <c r="D12" s="59">
        <v>11.98</v>
      </c>
      <c r="E12" s="60">
        <v>11880</v>
      </c>
      <c r="F12" s="66">
        <v>1</v>
      </c>
      <c r="G12" s="67">
        <v>94.11764705882352</v>
      </c>
      <c r="H12" s="65">
        <v>92.76</v>
      </c>
      <c r="I12" s="64">
        <v>54.522738630684664</v>
      </c>
      <c r="J12" s="70">
        <v>99.52</v>
      </c>
      <c r="K12" s="64">
        <f t="shared" si="0"/>
        <v>18.98613103778096</v>
      </c>
      <c r="L12" s="64">
        <v>40.634674922600624</v>
      </c>
      <c r="M12" s="60">
        <v>1188</v>
      </c>
      <c r="N12" s="64">
        <v>23.529411764705877</v>
      </c>
      <c r="O12" s="64">
        <v>13.630684657671166</v>
      </c>
      <c r="P12" s="64">
        <v>2.847919655667144</v>
      </c>
      <c r="Q12" s="52">
        <v>1268.6426910006446</v>
      </c>
      <c r="R12" s="53">
        <f t="shared" si="1"/>
        <v>2</v>
      </c>
    </row>
    <row r="13" spans="1:18" ht="15">
      <c r="A13" s="41" t="s">
        <v>12</v>
      </c>
      <c r="B13" s="66">
        <v>67.99</v>
      </c>
      <c r="C13" s="64">
        <v>163.1191950464396</v>
      </c>
      <c r="D13" s="59">
        <v>4.16</v>
      </c>
      <c r="E13" s="60">
        <v>4060</v>
      </c>
      <c r="F13" s="66">
        <v>17</v>
      </c>
      <c r="G13" s="67">
        <v>0</v>
      </c>
      <c r="H13" s="65">
        <v>94.24</v>
      </c>
      <c r="I13" s="64">
        <v>56.988172580376464</v>
      </c>
      <c r="J13" s="70">
        <v>89.98</v>
      </c>
      <c r="K13" s="64">
        <f t="shared" si="0"/>
        <v>7.5801052128168385</v>
      </c>
      <c r="L13" s="64">
        <v>40.7797987616099</v>
      </c>
      <c r="M13" s="60">
        <v>406</v>
      </c>
      <c r="N13" s="64">
        <v>0</v>
      </c>
      <c r="O13" s="64">
        <v>14.247043145094118</v>
      </c>
      <c r="P13" s="64">
        <v>1.1370157819225257</v>
      </c>
      <c r="Q13" s="52">
        <v>462.1638576886265</v>
      </c>
      <c r="R13" s="53">
        <f t="shared" si="1"/>
        <v>4</v>
      </c>
    </row>
    <row r="14" spans="1:18" ht="15">
      <c r="A14" s="40" t="s">
        <v>13</v>
      </c>
      <c r="B14" s="66">
        <v>40.91</v>
      </c>
      <c r="C14" s="64">
        <v>58.32043343653249</v>
      </c>
      <c r="D14" s="59">
        <v>0.24</v>
      </c>
      <c r="E14" s="60">
        <v>139.99999999999997</v>
      </c>
      <c r="F14" s="66">
        <v>0</v>
      </c>
      <c r="G14" s="67">
        <v>100</v>
      </c>
      <c r="H14" s="65">
        <v>93.96</v>
      </c>
      <c r="I14" s="64">
        <v>56.52173913043477</v>
      </c>
      <c r="J14" s="70">
        <v>91.21</v>
      </c>
      <c r="K14" s="64">
        <f t="shared" si="0"/>
        <v>9.050693448110945</v>
      </c>
      <c r="L14" s="64">
        <v>14.580108359133124</v>
      </c>
      <c r="M14" s="60">
        <v>13.999999999999998</v>
      </c>
      <c r="N14" s="64">
        <v>25</v>
      </c>
      <c r="O14" s="64">
        <v>14.130434782608694</v>
      </c>
      <c r="P14" s="64">
        <v>1.3576040172166417</v>
      </c>
      <c r="Q14" s="52">
        <v>69.06814715895845</v>
      </c>
      <c r="R14" s="53">
        <f t="shared" si="1"/>
        <v>20</v>
      </c>
    </row>
    <row r="15" spans="1:18" ht="15">
      <c r="A15" s="40" t="s">
        <v>14</v>
      </c>
      <c r="B15" s="66">
        <v>48.19</v>
      </c>
      <c r="C15" s="64">
        <v>86.49380804953559</v>
      </c>
      <c r="D15" s="59">
        <v>1.44</v>
      </c>
      <c r="E15" s="60">
        <v>1339.9999999999998</v>
      </c>
      <c r="F15" s="66">
        <v>0</v>
      </c>
      <c r="G15" s="67">
        <v>100</v>
      </c>
      <c r="H15" s="65">
        <v>99.94</v>
      </c>
      <c r="I15" s="64">
        <v>66.48342495418956</v>
      </c>
      <c r="J15" s="70">
        <v>88.16</v>
      </c>
      <c r="K15" s="64">
        <f t="shared" si="0"/>
        <v>5.404112864658053</v>
      </c>
      <c r="L15" s="64">
        <v>21.623452012383897</v>
      </c>
      <c r="M15" s="60">
        <v>133.99999999999997</v>
      </c>
      <c r="N15" s="64">
        <v>25</v>
      </c>
      <c r="O15" s="64">
        <v>16.62085623854739</v>
      </c>
      <c r="P15" s="64">
        <v>0.8106169296987079</v>
      </c>
      <c r="Q15" s="52">
        <v>198.05492518062997</v>
      </c>
      <c r="R15" s="53">
        <f t="shared" si="1"/>
        <v>8</v>
      </c>
    </row>
    <row r="16" spans="1:18" ht="15">
      <c r="A16" s="40" t="s">
        <v>15</v>
      </c>
      <c r="B16" s="66">
        <v>36.73</v>
      </c>
      <c r="C16" s="64">
        <v>42.1439628482972</v>
      </c>
      <c r="D16" s="59">
        <v>1.36</v>
      </c>
      <c r="E16" s="60">
        <v>1260</v>
      </c>
      <c r="F16" s="66">
        <v>4</v>
      </c>
      <c r="G16" s="67">
        <v>76.47058823529412</v>
      </c>
      <c r="H16" s="65">
        <v>97.3</v>
      </c>
      <c r="I16" s="64">
        <v>62.08562385473929</v>
      </c>
      <c r="J16" s="70">
        <v>93.87</v>
      </c>
      <c r="K16" s="64">
        <f t="shared" si="0"/>
        <v>12.230989956958398</v>
      </c>
      <c r="L16" s="64">
        <v>10.5359907120743</v>
      </c>
      <c r="M16" s="60">
        <v>126</v>
      </c>
      <c r="N16" s="64">
        <v>19.11764705882353</v>
      </c>
      <c r="O16" s="64">
        <v>15.521405963684822</v>
      </c>
      <c r="P16" s="64">
        <v>1.8346484935437595</v>
      </c>
      <c r="Q16" s="52">
        <v>173.00969222812643</v>
      </c>
      <c r="R16" s="53">
        <f t="shared" si="1"/>
        <v>9</v>
      </c>
    </row>
    <row r="17" spans="1:18" ht="15">
      <c r="A17" s="40" t="s">
        <v>16</v>
      </c>
      <c r="B17" s="66">
        <v>62.13</v>
      </c>
      <c r="C17" s="64">
        <v>140.44117647058826</v>
      </c>
      <c r="D17" s="59">
        <v>0.1</v>
      </c>
      <c r="E17" s="60">
        <v>0</v>
      </c>
      <c r="F17" s="66">
        <v>1</v>
      </c>
      <c r="G17" s="67">
        <v>94.11764705882352</v>
      </c>
      <c r="H17" s="65">
        <v>89.92</v>
      </c>
      <c r="I17" s="64">
        <v>49.79177078127603</v>
      </c>
      <c r="J17" s="70">
        <v>85.79</v>
      </c>
      <c r="K17" s="64">
        <f t="shared" si="0"/>
        <v>2.5705404112864727</v>
      </c>
      <c r="L17" s="64">
        <v>35.110294117647065</v>
      </c>
      <c r="M17" s="60">
        <v>0</v>
      </c>
      <c r="N17" s="64">
        <v>23.529411764705877</v>
      </c>
      <c r="O17" s="64">
        <v>12.447942695319007</v>
      </c>
      <c r="P17" s="64">
        <v>0.3855810616929709</v>
      </c>
      <c r="Q17" s="52">
        <v>71.47322963936493</v>
      </c>
      <c r="R17" s="53">
        <f t="shared" si="1"/>
        <v>19</v>
      </c>
    </row>
    <row r="18" spans="1:18" ht="15">
      <c r="A18" s="40" t="s">
        <v>17</v>
      </c>
      <c r="B18" s="66">
        <v>41.37</v>
      </c>
      <c r="C18" s="64">
        <v>60.100619195046434</v>
      </c>
      <c r="D18" s="58">
        <v>1.84</v>
      </c>
      <c r="E18" s="60">
        <v>1739.9999999999998</v>
      </c>
      <c r="F18" s="66">
        <v>0</v>
      </c>
      <c r="G18" s="67">
        <v>100</v>
      </c>
      <c r="H18" s="65">
        <v>96.96</v>
      </c>
      <c r="I18" s="64">
        <v>61.51924037981008</v>
      </c>
      <c r="J18" s="70">
        <v>90.26</v>
      </c>
      <c r="K18" s="64">
        <f t="shared" si="0"/>
        <v>7.914873266379728</v>
      </c>
      <c r="L18" s="64">
        <v>15.02515479876161</v>
      </c>
      <c r="M18" s="60">
        <v>173.99999999999997</v>
      </c>
      <c r="N18" s="64">
        <v>25</v>
      </c>
      <c r="O18" s="64">
        <v>15.37981009495252</v>
      </c>
      <c r="P18" s="64">
        <v>1.1872309899569593</v>
      </c>
      <c r="Q18" s="52">
        <v>230.59219588367105</v>
      </c>
      <c r="R18" s="53">
        <f t="shared" si="1"/>
        <v>5</v>
      </c>
    </row>
    <row r="19" spans="1:18" ht="15">
      <c r="A19" s="40" t="s">
        <v>18</v>
      </c>
      <c r="B19" s="66">
        <v>40</v>
      </c>
      <c r="C19" s="64">
        <v>54.79876160990712</v>
      </c>
      <c r="D19" s="58">
        <v>0.17</v>
      </c>
      <c r="E19" s="60">
        <v>70</v>
      </c>
      <c r="F19" s="66">
        <v>0</v>
      </c>
      <c r="G19" s="67">
        <v>100</v>
      </c>
      <c r="H19" s="65">
        <v>96.03</v>
      </c>
      <c r="I19" s="64">
        <v>59.97001499250375</v>
      </c>
      <c r="J19" s="70">
        <v>108.99</v>
      </c>
      <c r="K19" s="64">
        <f t="shared" si="0"/>
        <v>30.308464849354365</v>
      </c>
      <c r="L19" s="64">
        <v>13.69969040247678</v>
      </c>
      <c r="M19" s="60">
        <v>7</v>
      </c>
      <c r="N19" s="64">
        <v>25</v>
      </c>
      <c r="O19" s="64">
        <v>14.992503748125937</v>
      </c>
      <c r="P19" s="64">
        <v>4.546269727403154</v>
      </c>
      <c r="Q19" s="52">
        <v>65.23846387800587</v>
      </c>
      <c r="R19" s="53">
        <f t="shared" si="1"/>
        <v>21</v>
      </c>
    </row>
    <row r="20" spans="1:18" ht="15">
      <c r="A20" s="40" t="s">
        <v>19</v>
      </c>
      <c r="B20" s="66">
        <v>51.64</v>
      </c>
      <c r="C20" s="64">
        <v>99.84520123839009</v>
      </c>
      <c r="D20" s="58">
        <v>0.65</v>
      </c>
      <c r="E20" s="60">
        <v>550</v>
      </c>
      <c r="F20" s="66">
        <v>3</v>
      </c>
      <c r="G20" s="67">
        <v>82.35294117647058</v>
      </c>
      <c r="H20" s="65">
        <v>94.96</v>
      </c>
      <c r="I20" s="64">
        <v>58.18757288022653</v>
      </c>
      <c r="J20" s="70">
        <v>87.83</v>
      </c>
      <c r="K20" s="64">
        <f t="shared" si="0"/>
        <v>5.009564801530366</v>
      </c>
      <c r="L20" s="64">
        <v>24.961300309597522</v>
      </c>
      <c r="M20" s="60">
        <v>55</v>
      </c>
      <c r="N20" s="64">
        <v>20.588235294117645</v>
      </c>
      <c r="O20" s="64">
        <v>14.546893220056633</v>
      </c>
      <c r="P20" s="64">
        <v>0.7514347202295549</v>
      </c>
      <c r="Q20" s="52">
        <v>115.84786354400134</v>
      </c>
      <c r="R20" s="53">
        <f t="shared" si="1"/>
        <v>14</v>
      </c>
    </row>
    <row r="21" spans="1:18" ht="15">
      <c r="A21" s="40" t="s">
        <v>20</v>
      </c>
      <c r="B21" s="66">
        <v>58.65</v>
      </c>
      <c r="C21" s="64">
        <v>126.97368421052633</v>
      </c>
      <c r="D21" s="58">
        <v>0.6</v>
      </c>
      <c r="E21" s="60">
        <v>500</v>
      </c>
      <c r="F21" s="66">
        <v>0</v>
      </c>
      <c r="G21" s="67">
        <v>100</v>
      </c>
      <c r="H21" s="65">
        <v>93.41</v>
      </c>
      <c r="I21" s="64">
        <v>55.605530568049296</v>
      </c>
      <c r="J21" s="70">
        <v>83.64</v>
      </c>
      <c r="K21" s="64">
        <f t="shared" si="0"/>
        <v>0</v>
      </c>
      <c r="L21" s="64">
        <v>31.743421052631582</v>
      </c>
      <c r="M21" s="60">
        <v>50</v>
      </c>
      <c r="N21" s="64">
        <v>25</v>
      </c>
      <c r="O21" s="64">
        <v>13.901382642012324</v>
      </c>
      <c r="P21" s="64">
        <v>0</v>
      </c>
      <c r="Q21" s="52">
        <v>120.64480369464391</v>
      </c>
      <c r="R21" s="53">
        <f t="shared" si="1"/>
        <v>10</v>
      </c>
    </row>
    <row r="22" spans="1:18" ht="15">
      <c r="A22" s="40" t="s">
        <v>21</v>
      </c>
      <c r="B22" s="66">
        <v>52.82</v>
      </c>
      <c r="C22" s="64">
        <v>104.41176470588236</v>
      </c>
      <c r="D22" s="58">
        <v>0.36</v>
      </c>
      <c r="E22" s="60">
        <v>260</v>
      </c>
      <c r="F22" s="66">
        <v>6</v>
      </c>
      <c r="G22" s="67">
        <v>64.70588235294117</v>
      </c>
      <c r="H22" s="65">
        <v>90.9</v>
      </c>
      <c r="I22" s="64">
        <v>51.42428785607197</v>
      </c>
      <c r="J22" s="70">
        <v>94.7</v>
      </c>
      <c r="K22" s="64">
        <f t="shared" si="0"/>
        <v>13.223338115734101</v>
      </c>
      <c r="L22" s="64">
        <v>26.10294117647059</v>
      </c>
      <c r="M22" s="60">
        <v>26</v>
      </c>
      <c r="N22" s="64">
        <v>16.176470588235293</v>
      </c>
      <c r="O22" s="64">
        <v>12.856071964017993</v>
      </c>
      <c r="P22" s="64">
        <v>1.9835007173601154</v>
      </c>
      <c r="Q22" s="52">
        <v>83.11898444608399</v>
      </c>
      <c r="R22" s="53">
        <f t="shared" si="1"/>
        <v>18</v>
      </c>
    </row>
    <row r="23" spans="1:18" ht="15">
      <c r="A23" s="40" t="s">
        <v>22</v>
      </c>
      <c r="B23" s="66">
        <v>58.78</v>
      </c>
      <c r="C23" s="64">
        <v>127.4767801857585</v>
      </c>
      <c r="D23" s="58">
        <v>1.41</v>
      </c>
      <c r="E23" s="60">
        <v>1309.9999999999998</v>
      </c>
      <c r="F23" s="66">
        <v>5</v>
      </c>
      <c r="G23" s="67">
        <v>70.58823529411765</v>
      </c>
      <c r="H23" s="65">
        <v>98.7</v>
      </c>
      <c r="I23" s="64">
        <v>64.41779110444777</v>
      </c>
      <c r="J23" s="70">
        <v>97.73</v>
      </c>
      <c r="K23" s="64">
        <f t="shared" si="0"/>
        <v>16.846006695361076</v>
      </c>
      <c r="L23" s="64">
        <v>31.86919504643963</v>
      </c>
      <c r="M23" s="60">
        <v>130.99999999999997</v>
      </c>
      <c r="N23" s="64">
        <v>17.647058823529413</v>
      </c>
      <c r="O23" s="64">
        <v>16.104447776111943</v>
      </c>
      <c r="P23" s="64">
        <v>2.5269010043041615</v>
      </c>
      <c r="Q23" s="52">
        <v>199.14760265038512</v>
      </c>
      <c r="R23" s="53">
        <f t="shared" si="1"/>
        <v>7</v>
      </c>
    </row>
    <row r="24" spans="1:18" ht="15">
      <c r="A24" s="40" t="s">
        <v>23</v>
      </c>
      <c r="B24" s="66">
        <v>45.55</v>
      </c>
      <c r="C24" s="64">
        <v>76.27708978328172</v>
      </c>
      <c r="D24" s="58">
        <v>0.29</v>
      </c>
      <c r="E24" s="60">
        <v>189.99999999999997</v>
      </c>
      <c r="F24" s="66">
        <v>9</v>
      </c>
      <c r="G24" s="67">
        <v>47.05882352941176</v>
      </c>
      <c r="H24" s="65">
        <v>92.11</v>
      </c>
      <c r="I24" s="64">
        <v>53.43994669332</v>
      </c>
      <c r="J24" s="70">
        <v>94.92</v>
      </c>
      <c r="K24" s="64">
        <f t="shared" si="0"/>
        <v>13.486370157819227</v>
      </c>
      <c r="L24" s="64">
        <v>19.06927244582043</v>
      </c>
      <c r="M24" s="60">
        <v>18.999999999999996</v>
      </c>
      <c r="N24" s="64">
        <v>11.764705882352938</v>
      </c>
      <c r="O24" s="64">
        <v>13.359986673330003</v>
      </c>
      <c r="P24" s="64">
        <v>2.022955523672884</v>
      </c>
      <c r="Q24" s="52">
        <v>65.21692052517625</v>
      </c>
      <c r="R24" s="53">
        <f t="shared" si="1"/>
        <v>22</v>
      </c>
    </row>
    <row r="25" spans="1:18" s="49" customFormat="1" ht="15">
      <c r="A25" s="40" t="s">
        <v>24</v>
      </c>
      <c r="B25" s="66">
        <v>35.54</v>
      </c>
      <c r="C25" s="64">
        <v>37.538699690402474</v>
      </c>
      <c r="D25" s="58">
        <v>0.77</v>
      </c>
      <c r="E25" s="60">
        <v>670</v>
      </c>
      <c r="F25" s="66">
        <v>2</v>
      </c>
      <c r="G25" s="67">
        <v>88.23529411764706</v>
      </c>
      <c r="H25" s="65">
        <v>98.67</v>
      </c>
      <c r="I25" s="64">
        <v>64.36781609195403</v>
      </c>
      <c r="J25" s="70">
        <v>96.43</v>
      </c>
      <c r="K25" s="64">
        <f t="shared" si="0"/>
        <v>15.291726446676238</v>
      </c>
      <c r="L25" s="64">
        <v>9.384674922600619</v>
      </c>
      <c r="M25" s="60">
        <v>67</v>
      </c>
      <c r="N25" s="64">
        <v>22.058823529411764</v>
      </c>
      <c r="O25" s="64">
        <v>16.091954022988507</v>
      </c>
      <c r="P25" s="64">
        <v>2.2937589670014358</v>
      </c>
      <c r="Q25" s="52">
        <v>116.82921144200233</v>
      </c>
      <c r="R25" s="53">
        <f t="shared" si="1"/>
        <v>13</v>
      </c>
    </row>
    <row r="26" spans="1:18" s="68" customFormat="1" ht="15">
      <c r="A26" s="40" t="s">
        <v>25</v>
      </c>
      <c r="B26" s="66">
        <v>75.57</v>
      </c>
      <c r="C26" s="64">
        <v>192.453560371517</v>
      </c>
      <c r="D26" s="58">
        <v>64.51</v>
      </c>
      <c r="E26" s="60">
        <v>64410</v>
      </c>
      <c r="F26" s="66">
        <v>6</v>
      </c>
      <c r="G26" s="67">
        <v>64.70588235294117</v>
      </c>
      <c r="H26" s="65">
        <v>67.89</v>
      </c>
      <c r="I26" s="64">
        <v>13.093453273363318</v>
      </c>
      <c r="J26" s="70">
        <v>96.64</v>
      </c>
      <c r="K26" s="64">
        <f t="shared" si="0"/>
        <v>15.542802486848398</v>
      </c>
      <c r="L26" s="64">
        <v>48.11339009287926</v>
      </c>
      <c r="M26" s="60">
        <v>6441</v>
      </c>
      <c r="N26" s="64">
        <v>16.176470588235293</v>
      </c>
      <c r="O26" s="64">
        <v>3.2733633183408295</v>
      </c>
      <c r="P26" s="64">
        <v>2.33142037302726</v>
      </c>
      <c r="Q26" s="52">
        <v>6510.894644372482</v>
      </c>
      <c r="R26" s="53">
        <f>RANK(Q26,Q$5:Q$27)</f>
        <v>1</v>
      </c>
    </row>
    <row r="27" spans="1:18" s="73" customFormat="1" ht="15">
      <c r="A27" s="40" t="s">
        <v>26</v>
      </c>
      <c r="B27" s="66">
        <v>71.2</v>
      </c>
      <c r="C27" s="64">
        <v>175.54179566563468</v>
      </c>
      <c r="D27" s="58">
        <v>0.14</v>
      </c>
      <c r="E27" s="60">
        <v>40.00000000000001</v>
      </c>
      <c r="F27" s="66">
        <v>4</v>
      </c>
      <c r="G27" s="67">
        <v>76.47058823529412</v>
      </c>
      <c r="H27" s="65">
        <v>97.34</v>
      </c>
      <c r="I27" s="64">
        <v>62.152257204730965</v>
      </c>
      <c r="J27" s="70">
        <v>96.69</v>
      </c>
      <c r="K27" s="64">
        <f t="shared" si="0"/>
        <v>15.602582496413195</v>
      </c>
      <c r="L27" s="64">
        <v>43.88544891640867</v>
      </c>
      <c r="M27" s="60">
        <v>4.000000000000001</v>
      </c>
      <c r="N27" s="64">
        <v>19.11764705882353</v>
      </c>
      <c r="O27" s="64">
        <v>15.538064301182741</v>
      </c>
      <c r="P27" s="64">
        <v>2.3403873744619794</v>
      </c>
      <c r="Q27" s="52">
        <v>84.88154765087693</v>
      </c>
      <c r="R27" s="53">
        <f t="shared" si="1"/>
        <v>17</v>
      </c>
    </row>
    <row r="28" spans="2:19" ht="15">
      <c r="B28" s="50">
        <f>MIN(B5:B27)</f>
        <v>25.84</v>
      </c>
      <c r="C28" s="51"/>
      <c r="D28" s="50">
        <f>MIN(D5:D27)</f>
        <v>0.1</v>
      </c>
      <c r="E28" s="51"/>
      <c r="F28" s="50">
        <f>MAX(F5:F27)</f>
        <v>17</v>
      </c>
      <c r="G28" s="51"/>
      <c r="H28" s="50">
        <f>MIN(H5:H27)</f>
        <v>60.03</v>
      </c>
      <c r="I28" s="51"/>
      <c r="J28" s="50">
        <f>MIN(J5:J27)</f>
        <v>83.64</v>
      </c>
      <c r="K28" s="48"/>
      <c r="L28" s="48"/>
      <c r="M28" s="48"/>
      <c r="N28" s="48"/>
      <c r="O28" s="48"/>
      <c r="P28" s="48"/>
      <c r="Q28" s="48"/>
      <c r="R28" s="48"/>
      <c r="S28" s="47"/>
    </row>
    <row r="29" ht="15">
      <c r="Q29" s="69"/>
    </row>
  </sheetData>
  <sheetProtection/>
  <mergeCells count="9">
    <mergeCell ref="A1:R1"/>
    <mergeCell ref="A2:A4"/>
    <mergeCell ref="B2:R2"/>
    <mergeCell ref="J3:K3"/>
    <mergeCell ref="Q3:R3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32.7109375" style="0" customWidth="1"/>
    <col min="2" max="2" width="16.140625" style="0" customWidth="1"/>
    <col min="3" max="3" width="15.7109375" style="0" customWidth="1"/>
    <col min="4" max="4" width="11.421875" style="0" customWidth="1"/>
    <col min="5" max="5" width="6.7109375" style="0" customWidth="1"/>
  </cols>
  <sheetData>
    <row r="1" spans="1:5" s="47" customFormat="1" ht="44.25" customHeight="1">
      <c r="A1" s="91" t="s">
        <v>96</v>
      </c>
      <c r="B1" s="91"/>
      <c r="C1" s="91"/>
      <c r="D1" s="91"/>
      <c r="E1" s="91"/>
    </row>
    <row r="2" spans="1:5" ht="27.75" customHeight="1">
      <c r="A2" s="90"/>
      <c r="B2" s="87" t="s">
        <v>31</v>
      </c>
      <c r="C2" s="87" t="s">
        <v>32</v>
      </c>
      <c r="D2" s="87" t="s">
        <v>35</v>
      </c>
      <c r="E2" s="87"/>
    </row>
    <row r="3" spans="1:5" ht="33.75" customHeight="1">
      <c r="A3" s="90"/>
      <c r="B3" s="87"/>
      <c r="C3" s="87"/>
      <c r="D3" s="56" t="s">
        <v>36</v>
      </c>
      <c r="E3" s="56" t="s">
        <v>37</v>
      </c>
    </row>
    <row r="4" spans="1:5" ht="15">
      <c r="A4" s="40" t="s">
        <v>4</v>
      </c>
      <c r="B4" s="52">
        <f>'БЛОК 1'!I6</f>
        <v>12.1</v>
      </c>
      <c r="C4" s="52">
        <f>'БЛОК 2'!Q5</f>
        <v>118.36557911138568</v>
      </c>
      <c r="D4" s="52">
        <f>B4+C4</f>
        <v>130.4655791113857</v>
      </c>
      <c r="E4" s="53">
        <f>RANK(D4,D$4:D$26)</f>
        <v>12</v>
      </c>
    </row>
    <row r="5" spans="1:5" ht="15">
      <c r="A5" s="40" t="s">
        <v>5</v>
      </c>
      <c r="B5" s="52">
        <f>'БЛОК 1'!I7</f>
        <v>14.5</v>
      </c>
      <c r="C5" s="52">
        <f>'БЛОК 2'!Q6</f>
        <v>103.72369858200602</v>
      </c>
      <c r="D5" s="52">
        <f aca="true" t="shared" si="0" ref="D5:D26">B5+C5</f>
        <v>118.22369858200602</v>
      </c>
      <c r="E5" s="53">
        <f>RANK(D5,D$4:D$26)</f>
        <v>15</v>
      </c>
    </row>
    <row r="6" spans="1:5" s="73" customFormat="1" ht="15">
      <c r="A6" s="78" t="s">
        <v>6</v>
      </c>
      <c r="B6" s="76">
        <f>'БЛОК 1'!I8</f>
        <v>12.3</v>
      </c>
      <c r="C6" s="76">
        <f>'БЛОК 2'!Q7</f>
        <v>564.1610583240687</v>
      </c>
      <c r="D6" s="76">
        <f t="shared" si="0"/>
        <v>576.4610583240686</v>
      </c>
      <c r="E6" s="77">
        <f aca="true" t="shared" si="1" ref="E6:E26">RANK(D6,D$4:D$26)</f>
        <v>3</v>
      </c>
    </row>
    <row r="7" spans="1:5" s="73" customFormat="1" ht="15">
      <c r="A7" s="40" t="s">
        <v>7</v>
      </c>
      <c r="B7" s="52">
        <f>'БЛОК 1'!I9</f>
        <v>13.6</v>
      </c>
      <c r="C7" s="52">
        <f>'БЛОК 2'!Q8</f>
        <v>61.31456241032998</v>
      </c>
      <c r="D7" s="52">
        <f t="shared" si="0"/>
        <v>74.91456241032998</v>
      </c>
      <c r="E7" s="53">
        <f t="shared" si="1"/>
        <v>22</v>
      </c>
    </row>
    <row r="8" spans="1:5" s="73" customFormat="1" ht="15">
      <c r="A8" s="40" t="s">
        <v>8</v>
      </c>
      <c r="B8" s="52">
        <f>'БЛОК 1'!I10</f>
        <v>9.2</v>
      </c>
      <c r="C8" s="52">
        <f>'БЛОК 2'!Q9</f>
        <v>199.7147454819118</v>
      </c>
      <c r="D8" s="52">
        <f t="shared" si="0"/>
        <v>208.91474548191178</v>
      </c>
      <c r="E8" s="53">
        <f t="shared" si="1"/>
        <v>8</v>
      </c>
    </row>
    <row r="9" spans="1:5" s="73" customFormat="1" ht="15">
      <c r="A9" s="40" t="s">
        <v>9</v>
      </c>
      <c r="B9" s="52">
        <f>'БЛОК 1'!I11</f>
        <v>13.5</v>
      </c>
      <c r="C9" s="52">
        <f>'БЛОК 2'!Q10</f>
        <v>117.09572359922382</v>
      </c>
      <c r="D9" s="52">
        <f t="shared" si="0"/>
        <v>130.59572359922382</v>
      </c>
      <c r="E9" s="53">
        <f t="shared" si="1"/>
        <v>11</v>
      </c>
    </row>
    <row r="10" spans="1:5" s="73" customFormat="1" ht="15">
      <c r="A10" s="40" t="s">
        <v>10</v>
      </c>
      <c r="B10" s="52">
        <f>'БЛОК 1'!I12</f>
        <v>10.6</v>
      </c>
      <c r="C10" s="52">
        <f>'БЛОК 2'!Q11</f>
        <v>107.05427162894175</v>
      </c>
      <c r="D10" s="52">
        <f t="shared" si="0"/>
        <v>117.65427162894174</v>
      </c>
      <c r="E10" s="53">
        <f t="shared" si="1"/>
        <v>16</v>
      </c>
    </row>
    <row r="11" spans="1:5" s="73" customFormat="1" ht="15">
      <c r="A11" s="75" t="s">
        <v>11</v>
      </c>
      <c r="B11" s="76">
        <f>'БЛОК 1'!I13</f>
        <v>15</v>
      </c>
      <c r="C11" s="76">
        <f>'БЛОК 2'!Q12</f>
        <v>1268.6426910006446</v>
      </c>
      <c r="D11" s="76">
        <f t="shared" si="0"/>
        <v>1283.6426910006446</v>
      </c>
      <c r="E11" s="77">
        <f t="shared" si="1"/>
        <v>2</v>
      </c>
    </row>
    <row r="12" spans="1:5" s="73" customFormat="1" ht="15">
      <c r="A12" s="41" t="s">
        <v>12</v>
      </c>
      <c r="B12" s="52">
        <f>'БЛОК 1'!I14</f>
        <v>14</v>
      </c>
      <c r="C12" s="52">
        <f>'БЛОК 2'!Q13</f>
        <v>462.1638576886265</v>
      </c>
      <c r="D12" s="52">
        <f t="shared" si="0"/>
        <v>476.1638576886265</v>
      </c>
      <c r="E12" s="53">
        <f t="shared" si="1"/>
        <v>4</v>
      </c>
    </row>
    <row r="13" spans="1:5" s="73" customFormat="1" ht="15">
      <c r="A13" s="40" t="s">
        <v>13</v>
      </c>
      <c r="B13" s="52">
        <f>'БЛОК 1'!I15</f>
        <v>8.9</v>
      </c>
      <c r="C13" s="52">
        <f>'БЛОК 2'!Q14</f>
        <v>69.06814715895845</v>
      </c>
      <c r="D13" s="52">
        <f t="shared" si="0"/>
        <v>77.96814715895846</v>
      </c>
      <c r="E13" s="53">
        <f t="shared" si="1"/>
        <v>20</v>
      </c>
    </row>
    <row r="14" spans="1:5" s="73" customFormat="1" ht="15">
      <c r="A14" s="40" t="s">
        <v>14</v>
      </c>
      <c r="B14" s="52">
        <f>'БЛОК 1'!I16</f>
        <v>14.100000000000001</v>
      </c>
      <c r="C14" s="52">
        <f>'БЛОК 2'!Q15</f>
        <v>198.05492518062997</v>
      </c>
      <c r="D14" s="52">
        <f t="shared" si="0"/>
        <v>212.15492518062996</v>
      </c>
      <c r="E14" s="53">
        <f t="shared" si="1"/>
        <v>6</v>
      </c>
    </row>
    <row r="15" spans="1:5" s="73" customFormat="1" ht="15">
      <c r="A15" s="40" t="s">
        <v>15</v>
      </c>
      <c r="B15" s="52">
        <f>'БЛОК 1'!I17</f>
        <v>16</v>
      </c>
      <c r="C15" s="52">
        <f>'БЛОК 2'!Q16</f>
        <v>173.00969222812643</v>
      </c>
      <c r="D15" s="52">
        <f t="shared" si="0"/>
        <v>189.00969222812643</v>
      </c>
      <c r="E15" s="53">
        <f t="shared" si="1"/>
        <v>9</v>
      </c>
    </row>
    <row r="16" spans="1:5" s="73" customFormat="1" ht="15">
      <c r="A16" s="40" t="s">
        <v>16</v>
      </c>
      <c r="B16" s="52">
        <f>'БЛОК 1'!I18</f>
        <v>13.1</v>
      </c>
      <c r="C16" s="52">
        <f>'БЛОК 2'!Q17</f>
        <v>71.47322963936493</v>
      </c>
      <c r="D16" s="52">
        <f t="shared" si="0"/>
        <v>84.57322963936492</v>
      </c>
      <c r="E16" s="53">
        <f t="shared" si="1"/>
        <v>19</v>
      </c>
    </row>
    <row r="17" spans="1:5" s="73" customFormat="1" ht="15">
      <c r="A17" s="40" t="s">
        <v>17</v>
      </c>
      <c r="B17" s="52">
        <f>'БЛОК 1'!I19</f>
        <v>11.1</v>
      </c>
      <c r="C17" s="52">
        <f>'БЛОК 2'!Q18</f>
        <v>230.59219588367105</v>
      </c>
      <c r="D17" s="52">
        <f t="shared" si="0"/>
        <v>241.69219588367105</v>
      </c>
      <c r="E17" s="53">
        <f t="shared" si="1"/>
        <v>5</v>
      </c>
    </row>
    <row r="18" spans="1:5" s="73" customFormat="1" ht="15">
      <c r="A18" s="40" t="s">
        <v>18</v>
      </c>
      <c r="B18" s="52">
        <f>'БЛОК 1'!I20</f>
        <v>9.8</v>
      </c>
      <c r="C18" s="52">
        <f>'БЛОК 2'!Q19</f>
        <v>65.23846387800587</v>
      </c>
      <c r="D18" s="52">
        <f t="shared" si="0"/>
        <v>75.03846387800587</v>
      </c>
      <c r="E18" s="53">
        <f t="shared" si="1"/>
        <v>21</v>
      </c>
    </row>
    <row r="19" spans="1:5" s="73" customFormat="1" ht="15">
      <c r="A19" s="40" t="s">
        <v>19</v>
      </c>
      <c r="B19" s="52">
        <f>'БЛОК 1'!I21</f>
        <v>10.2</v>
      </c>
      <c r="C19" s="52">
        <f>'БЛОК 2'!Q20</f>
        <v>115.84786354400134</v>
      </c>
      <c r="D19" s="52">
        <f t="shared" si="0"/>
        <v>126.04786354400134</v>
      </c>
      <c r="E19" s="53">
        <f t="shared" si="1"/>
        <v>14</v>
      </c>
    </row>
    <row r="20" spans="1:5" s="73" customFormat="1" ht="15">
      <c r="A20" s="40" t="s">
        <v>20</v>
      </c>
      <c r="B20" s="52">
        <f>'БЛОК 1'!I22</f>
        <v>12.3</v>
      </c>
      <c r="C20" s="52">
        <f>'БЛОК 2'!Q21</f>
        <v>120.64480369464391</v>
      </c>
      <c r="D20" s="52">
        <f t="shared" si="0"/>
        <v>132.94480369464392</v>
      </c>
      <c r="E20" s="53">
        <f t="shared" si="1"/>
        <v>10</v>
      </c>
    </row>
    <row r="21" spans="1:5" s="73" customFormat="1" ht="15">
      <c r="A21" s="40" t="s">
        <v>21</v>
      </c>
      <c r="B21" s="52">
        <f>'БЛОК 1'!I23</f>
        <v>8.9</v>
      </c>
      <c r="C21" s="52">
        <f>'БЛОК 2'!Q22</f>
        <v>83.11898444608399</v>
      </c>
      <c r="D21" s="52">
        <f t="shared" si="0"/>
        <v>92.01898444608399</v>
      </c>
      <c r="E21" s="53">
        <f t="shared" si="1"/>
        <v>18</v>
      </c>
    </row>
    <row r="22" spans="1:5" s="73" customFormat="1" ht="15">
      <c r="A22" s="40" t="s">
        <v>22</v>
      </c>
      <c r="B22" s="52">
        <f>'БЛОК 1'!I24</f>
        <v>11.6</v>
      </c>
      <c r="C22" s="52">
        <f>'БЛОК 2'!Q23</f>
        <v>199.14760265038512</v>
      </c>
      <c r="D22" s="52">
        <f t="shared" si="0"/>
        <v>210.74760265038512</v>
      </c>
      <c r="E22" s="53">
        <f t="shared" si="1"/>
        <v>7</v>
      </c>
    </row>
    <row r="23" spans="1:5" s="73" customFormat="1" ht="15">
      <c r="A23" s="40" t="s">
        <v>23</v>
      </c>
      <c r="B23" s="52">
        <f>'БЛОК 1'!I25</f>
        <v>9</v>
      </c>
      <c r="C23" s="52">
        <f>'БЛОК 2'!Q24</f>
        <v>65.21692052517625</v>
      </c>
      <c r="D23" s="52">
        <f t="shared" si="0"/>
        <v>74.21692052517625</v>
      </c>
      <c r="E23" s="53">
        <f t="shared" si="1"/>
        <v>23</v>
      </c>
    </row>
    <row r="24" spans="1:5" s="73" customFormat="1" ht="15">
      <c r="A24" s="40" t="s">
        <v>24</v>
      </c>
      <c r="B24" s="52">
        <f>'БЛОК 1'!I26</f>
        <v>12.8</v>
      </c>
      <c r="C24" s="52">
        <f>'БЛОК 2'!Q25</f>
        <v>116.82921144200233</v>
      </c>
      <c r="D24" s="52">
        <f t="shared" si="0"/>
        <v>129.62921144200234</v>
      </c>
      <c r="E24" s="53">
        <f t="shared" si="1"/>
        <v>13</v>
      </c>
    </row>
    <row r="25" spans="1:5" s="73" customFormat="1" ht="15">
      <c r="A25" s="75" t="s">
        <v>25</v>
      </c>
      <c r="B25" s="76">
        <f>'БЛОК 1'!I27</f>
        <v>14.600000000000001</v>
      </c>
      <c r="C25" s="76">
        <f>'БЛОК 2'!Q26</f>
        <v>6510.894644372482</v>
      </c>
      <c r="D25" s="76">
        <f t="shared" si="0"/>
        <v>6525.494644372482</v>
      </c>
      <c r="E25" s="77">
        <f t="shared" si="1"/>
        <v>1</v>
      </c>
    </row>
    <row r="26" spans="1:5" s="73" customFormat="1" ht="15">
      <c r="A26" s="40" t="s">
        <v>26</v>
      </c>
      <c r="B26" s="52">
        <f>'БЛОК 1'!I28</f>
        <v>9.6</v>
      </c>
      <c r="C26" s="52">
        <f>'БЛОК 2'!Q27</f>
        <v>84.88154765087693</v>
      </c>
      <c r="D26" s="52">
        <f t="shared" si="0"/>
        <v>94.48154765087692</v>
      </c>
      <c r="E26" s="53">
        <f t="shared" si="1"/>
        <v>17</v>
      </c>
    </row>
  </sheetData>
  <sheetProtection/>
  <mergeCells count="5">
    <mergeCell ref="A2:A3"/>
    <mergeCell ref="B2:B3"/>
    <mergeCell ref="C2:C3"/>
    <mergeCell ref="D2:E2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7"/>
  <sheetViews>
    <sheetView zoomScalePageLayoutView="0" workbookViewId="0" topLeftCell="A1">
      <selection activeCell="E33" sqref="E33"/>
    </sheetView>
  </sheetViews>
  <sheetFormatPr defaultColWidth="9.140625" defaultRowHeight="15"/>
  <cols>
    <col min="3" max="3" width="56.57421875" style="0" customWidth="1"/>
  </cols>
  <sheetData>
    <row r="2" ht="15.75" thickBot="1"/>
    <row r="3" spans="2:4" ht="29.25" thickBot="1">
      <c r="B3" s="4" t="s">
        <v>38</v>
      </c>
      <c r="C3" s="5" t="s">
        <v>39</v>
      </c>
      <c r="D3" s="5" t="s">
        <v>40</v>
      </c>
    </row>
    <row r="4" spans="2:4" ht="15.75" thickBot="1">
      <c r="B4" s="6">
        <v>1</v>
      </c>
      <c r="C4" s="7" t="s">
        <v>41</v>
      </c>
      <c r="D4" s="11">
        <v>39.38</v>
      </c>
    </row>
    <row r="5" spans="2:4" ht="15.75" thickBot="1">
      <c r="B5" s="6">
        <v>2</v>
      </c>
      <c r="C5" s="7" t="s">
        <v>42</v>
      </c>
      <c r="D5" s="11">
        <v>41.09</v>
      </c>
    </row>
    <row r="6" spans="2:4" ht="15.75" thickBot="1">
      <c r="B6" s="6">
        <v>3</v>
      </c>
      <c r="C6" s="7" t="s">
        <v>43</v>
      </c>
      <c r="D6" s="11">
        <v>82.56</v>
      </c>
    </row>
    <row r="7" spans="2:4" ht="15.75" thickBot="1">
      <c r="B7" s="6">
        <v>4</v>
      </c>
      <c r="C7" s="7" t="s">
        <v>44</v>
      </c>
      <c r="D7" s="11">
        <v>74.51</v>
      </c>
    </row>
    <row r="8" spans="2:4" ht="15.75" thickBot="1">
      <c r="B8" s="6">
        <v>5</v>
      </c>
      <c r="C8" s="7" t="s">
        <v>45</v>
      </c>
      <c r="D8" s="11">
        <v>25.41</v>
      </c>
    </row>
    <row r="9" spans="2:4" ht="15.75" thickBot="1">
      <c r="B9" s="6">
        <v>6</v>
      </c>
      <c r="C9" s="7" t="s">
        <v>46</v>
      </c>
      <c r="D9" s="11">
        <v>37.63</v>
      </c>
    </row>
    <row r="10" spans="2:4" ht="15.75" thickBot="1">
      <c r="B10" s="6">
        <v>7</v>
      </c>
      <c r="C10" s="7" t="s">
        <v>47</v>
      </c>
      <c r="D10" s="11">
        <v>73.51</v>
      </c>
    </row>
    <row r="11" spans="2:4" ht="15.75" thickBot="1">
      <c r="B11" s="6">
        <v>8</v>
      </c>
      <c r="C11" s="7" t="s">
        <v>48</v>
      </c>
      <c r="D11" s="11">
        <v>24.8</v>
      </c>
    </row>
    <row r="12" spans="2:4" ht="15.75" thickBot="1">
      <c r="B12" s="6">
        <v>9</v>
      </c>
      <c r="C12" s="7" t="s">
        <v>49</v>
      </c>
      <c r="D12" s="11">
        <v>23.07</v>
      </c>
    </row>
    <row r="13" spans="2:4" ht="15.75" thickBot="1">
      <c r="B13" s="6">
        <v>10</v>
      </c>
      <c r="C13" s="7" t="s">
        <v>50</v>
      </c>
      <c r="D13" s="11">
        <v>81.07</v>
      </c>
    </row>
    <row r="14" spans="2:4" ht="15.75" thickBot="1">
      <c r="B14" s="6">
        <v>11</v>
      </c>
      <c r="C14" s="7" t="s">
        <v>51</v>
      </c>
      <c r="D14" s="11">
        <v>50.45</v>
      </c>
    </row>
    <row r="15" spans="2:4" ht="15.75" thickBot="1">
      <c r="B15" s="6">
        <v>12</v>
      </c>
      <c r="C15" s="7" t="s">
        <v>52</v>
      </c>
      <c r="D15" s="11">
        <v>77.14</v>
      </c>
    </row>
    <row r="16" spans="2:4" ht="15.75" thickBot="1">
      <c r="B16" s="6">
        <v>13</v>
      </c>
      <c r="C16" s="7" t="s">
        <v>53</v>
      </c>
      <c r="D16" s="11">
        <v>95.9</v>
      </c>
    </row>
    <row r="17" spans="2:4" ht="15.75" thickBot="1">
      <c r="B17" s="6">
        <v>14</v>
      </c>
      <c r="C17" s="7" t="s">
        <v>54</v>
      </c>
      <c r="D17" s="11">
        <v>78.68</v>
      </c>
    </row>
    <row r="18" spans="2:4" ht="15.75" thickBot="1">
      <c r="B18" s="6">
        <v>15</v>
      </c>
      <c r="C18" s="7" t="s">
        <v>55</v>
      </c>
      <c r="D18" s="11">
        <v>64.62</v>
      </c>
    </row>
    <row r="19" spans="2:4" ht="15.75" thickBot="1">
      <c r="B19" s="6">
        <v>16</v>
      </c>
      <c r="C19" s="7" t="s">
        <v>56</v>
      </c>
      <c r="D19" s="11">
        <v>85.97</v>
      </c>
    </row>
    <row r="20" spans="2:4" ht="15.75" thickBot="1">
      <c r="B20" s="6">
        <v>17</v>
      </c>
      <c r="C20" s="7" t="s">
        <v>57</v>
      </c>
      <c r="D20" s="11">
        <v>87.49</v>
      </c>
    </row>
    <row r="21" spans="2:4" ht="15.75" thickBot="1">
      <c r="B21" s="6">
        <v>18</v>
      </c>
      <c r="C21" s="7" t="s">
        <v>58</v>
      </c>
      <c r="D21" s="11">
        <v>16.98</v>
      </c>
    </row>
    <row r="22" spans="2:4" ht="15.75" thickBot="1">
      <c r="B22" s="6">
        <v>19</v>
      </c>
      <c r="C22" s="7" t="s">
        <v>59</v>
      </c>
      <c r="D22" s="11">
        <v>69.34</v>
      </c>
    </row>
    <row r="23" spans="2:4" ht="15.75" thickBot="1">
      <c r="B23" s="6">
        <v>20</v>
      </c>
      <c r="C23" s="7" t="s">
        <v>60</v>
      </c>
      <c r="D23" s="11">
        <v>50.6</v>
      </c>
    </row>
    <row r="24" spans="2:4" ht="15.75" thickBot="1">
      <c r="B24" s="6">
        <v>21</v>
      </c>
      <c r="C24" s="7" t="s">
        <v>61</v>
      </c>
      <c r="D24" s="11">
        <v>24.24</v>
      </c>
    </row>
    <row r="25" spans="2:4" ht="15.75" thickBot="1">
      <c r="B25" s="6">
        <v>22</v>
      </c>
      <c r="C25" s="7" t="s">
        <v>62</v>
      </c>
      <c r="D25" s="11">
        <v>40.55</v>
      </c>
    </row>
    <row r="26" spans="2:4" ht="15.75" thickBot="1">
      <c r="B26" s="6">
        <v>23</v>
      </c>
      <c r="C26" s="7" t="s">
        <v>63</v>
      </c>
      <c r="D26" s="11">
        <v>77.82</v>
      </c>
    </row>
    <row r="27" spans="2:4" ht="15.75" thickBot="1">
      <c r="B27" s="8"/>
      <c r="C27" s="9" t="s">
        <v>64</v>
      </c>
      <c r="D27" s="10">
        <v>0.3865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26"/>
  <sheetViews>
    <sheetView zoomScalePageLayoutView="0" workbookViewId="0" topLeftCell="A1">
      <selection activeCell="AH7" sqref="AH7"/>
    </sheetView>
  </sheetViews>
  <sheetFormatPr defaultColWidth="9.140625" defaultRowHeight="15"/>
  <cols>
    <col min="2" max="2" width="36.7109375" style="0" customWidth="1"/>
    <col min="3" max="26" width="0" style="0" hidden="1" customWidth="1"/>
    <col min="27" max="27" width="12.421875" style="0" customWidth="1"/>
    <col min="28" max="28" width="14.57421875" style="0" customWidth="1"/>
    <col min="30" max="30" width="15.57421875" style="0" customWidth="1"/>
  </cols>
  <sheetData>
    <row r="2" spans="2:30" ht="76.5">
      <c r="B2" s="12"/>
      <c r="C2" s="13"/>
      <c r="D2" s="14"/>
      <c r="E2" s="14"/>
      <c r="F2" s="14"/>
      <c r="G2" s="14"/>
      <c r="H2" s="14"/>
      <c r="I2" s="14"/>
      <c r="J2" s="15"/>
      <c r="K2" s="14"/>
      <c r="L2" s="16"/>
      <c r="M2" s="16"/>
      <c r="N2" s="14"/>
      <c r="O2" s="14"/>
      <c r="P2" s="15"/>
      <c r="Q2" s="16"/>
      <c r="R2" s="14"/>
      <c r="S2" s="14"/>
      <c r="T2" s="14"/>
      <c r="U2" s="14"/>
      <c r="V2" s="14"/>
      <c r="W2" s="14"/>
      <c r="X2" s="14"/>
      <c r="Y2" s="14"/>
      <c r="Z2" s="14"/>
      <c r="AA2" s="31" t="s">
        <v>68</v>
      </c>
      <c r="AB2" s="31" t="s">
        <v>67</v>
      </c>
      <c r="AC2" s="31" t="s">
        <v>1</v>
      </c>
      <c r="AD2" s="31" t="s">
        <v>69</v>
      </c>
    </row>
    <row r="3" spans="2:30" ht="15.75">
      <c r="B3" s="17" t="s">
        <v>4</v>
      </c>
      <c r="C3" s="18">
        <v>1</v>
      </c>
      <c r="D3" s="18">
        <v>31</v>
      </c>
      <c r="E3" s="18"/>
      <c r="F3" s="18"/>
      <c r="G3" s="18"/>
      <c r="H3" s="18"/>
      <c r="I3" s="18"/>
      <c r="J3" s="19"/>
      <c r="K3" s="18"/>
      <c r="L3" s="18"/>
      <c r="M3" s="18"/>
      <c r="N3" s="18"/>
      <c r="O3" s="18"/>
      <c r="P3" s="19"/>
      <c r="Q3" s="18"/>
      <c r="R3" s="18"/>
      <c r="S3" s="18"/>
      <c r="T3" s="18"/>
      <c r="U3" s="18"/>
      <c r="V3" s="18"/>
      <c r="W3" s="18"/>
      <c r="X3" s="18"/>
      <c r="Y3" s="18"/>
      <c r="Z3" s="18"/>
      <c r="AA3" s="20">
        <f aca="true" t="shared" si="0" ref="AA3:AA25">SUM(D3:Z3)</f>
        <v>31</v>
      </c>
      <c r="AB3" s="20">
        <v>30</v>
      </c>
      <c r="AC3" s="3">
        <f>AA3+AB3</f>
        <v>61</v>
      </c>
      <c r="AD3" s="32">
        <f>AC3/AC$26*100</f>
        <v>3.0668677727501255</v>
      </c>
    </row>
    <row r="4" spans="2:30" ht="15.75">
      <c r="B4" s="17" t="s">
        <v>5</v>
      </c>
      <c r="C4" s="18">
        <v>2</v>
      </c>
      <c r="D4" s="18"/>
      <c r="E4" s="18">
        <v>53</v>
      </c>
      <c r="F4" s="18"/>
      <c r="G4" s="18"/>
      <c r="H4" s="18"/>
      <c r="I4" s="18"/>
      <c r="J4" s="19"/>
      <c r="K4" s="18"/>
      <c r="L4" s="18"/>
      <c r="M4" s="18"/>
      <c r="N4" s="18"/>
      <c r="O4" s="18"/>
      <c r="P4" s="19"/>
      <c r="Q4" s="18"/>
      <c r="R4" s="18"/>
      <c r="S4" s="18"/>
      <c r="T4" s="18"/>
      <c r="U4" s="18"/>
      <c r="V4" s="18"/>
      <c r="W4" s="18"/>
      <c r="X4" s="18"/>
      <c r="Y4" s="18"/>
      <c r="Z4" s="18"/>
      <c r="AA4" s="20">
        <f t="shared" si="0"/>
        <v>53</v>
      </c>
      <c r="AB4" s="20">
        <v>15</v>
      </c>
      <c r="AC4" s="3">
        <f aca="true" t="shared" si="1" ref="AC4:AC26">AA4+AB4</f>
        <v>68</v>
      </c>
      <c r="AD4" s="32">
        <f aca="true" t="shared" si="2" ref="AD4:AD26">AC4/AC$26*100</f>
        <v>3.418803418803419</v>
      </c>
    </row>
    <row r="5" spans="2:30" ht="15.75">
      <c r="B5" s="17" t="s">
        <v>6</v>
      </c>
      <c r="C5" s="18">
        <v>3</v>
      </c>
      <c r="D5" s="18"/>
      <c r="E5" s="18"/>
      <c r="F5" s="18">
        <v>55</v>
      </c>
      <c r="G5" s="18"/>
      <c r="H5" s="18"/>
      <c r="I5" s="18"/>
      <c r="J5" s="19"/>
      <c r="K5" s="18"/>
      <c r="L5" s="18"/>
      <c r="M5" s="18"/>
      <c r="N5" s="18"/>
      <c r="O5" s="18"/>
      <c r="P5" s="19"/>
      <c r="Q5" s="18"/>
      <c r="R5" s="18"/>
      <c r="S5" s="18"/>
      <c r="T5" s="18"/>
      <c r="U5" s="18"/>
      <c r="V5" s="18"/>
      <c r="W5" s="18"/>
      <c r="X5" s="18"/>
      <c r="Y5" s="18"/>
      <c r="Z5" s="18"/>
      <c r="AA5" s="20">
        <f t="shared" si="0"/>
        <v>55</v>
      </c>
      <c r="AB5" s="20">
        <v>42</v>
      </c>
      <c r="AC5" s="3">
        <f t="shared" si="1"/>
        <v>97</v>
      </c>
      <c r="AD5" s="32">
        <f t="shared" si="2"/>
        <v>4.876822523881348</v>
      </c>
    </row>
    <row r="6" spans="2:30" ht="15.75">
      <c r="B6" s="17" t="s">
        <v>7</v>
      </c>
      <c r="C6" s="18">
        <v>4</v>
      </c>
      <c r="D6" s="18"/>
      <c r="E6" s="18"/>
      <c r="F6" s="18"/>
      <c r="G6" s="18">
        <v>30</v>
      </c>
      <c r="H6" s="18"/>
      <c r="I6" s="18"/>
      <c r="J6" s="19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20">
        <f t="shared" si="0"/>
        <v>30</v>
      </c>
      <c r="AB6" s="20">
        <v>20</v>
      </c>
      <c r="AC6" s="3">
        <f t="shared" si="1"/>
        <v>50</v>
      </c>
      <c r="AD6" s="32">
        <f t="shared" si="2"/>
        <v>2.513826043237808</v>
      </c>
    </row>
    <row r="7" spans="2:30" ht="15.75">
      <c r="B7" s="17" t="s">
        <v>8</v>
      </c>
      <c r="C7" s="18">
        <v>5</v>
      </c>
      <c r="D7" s="18"/>
      <c r="E7" s="18"/>
      <c r="F7" s="18"/>
      <c r="G7" s="18"/>
      <c r="H7" s="18">
        <v>10</v>
      </c>
      <c r="I7" s="18"/>
      <c r="J7" s="19"/>
      <c r="K7" s="18"/>
      <c r="L7" s="18"/>
      <c r="M7" s="18"/>
      <c r="N7" s="18"/>
      <c r="O7" s="18"/>
      <c r="P7" s="19"/>
      <c r="Q7" s="18"/>
      <c r="R7" s="18"/>
      <c r="S7" s="18"/>
      <c r="T7" s="18"/>
      <c r="U7" s="18"/>
      <c r="V7" s="18"/>
      <c r="W7" s="18"/>
      <c r="X7" s="18"/>
      <c r="Y7" s="18"/>
      <c r="Z7" s="18"/>
      <c r="AA7" s="20">
        <f t="shared" si="0"/>
        <v>10</v>
      </c>
      <c r="AB7" s="20">
        <v>10</v>
      </c>
      <c r="AC7" s="3">
        <f t="shared" si="1"/>
        <v>20</v>
      </c>
      <c r="AD7" s="32">
        <f t="shared" si="2"/>
        <v>1.0055304172951232</v>
      </c>
    </row>
    <row r="8" spans="2:30" ht="15.75">
      <c r="B8" s="17" t="s">
        <v>9</v>
      </c>
      <c r="C8" s="18">
        <v>6</v>
      </c>
      <c r="D8" s="18"/>
      <c r="E8" s="18"/>
      <c r="F8" s="18"/>
      <c r="G8" s="18"/>
      <c r="H8" s="18"/>
      <c r="I8" s="18">
        <v>32</v>
      </c>
      <c r="J8" s="19"/>
      <c r="K8" s="18"/>
      <c r="L8" s="18"/>
      <c r="M8" s="18"/>
      <c r="N8" s="18"/>
      <c r="O8" s="18"/>
      <c r="P8" s="19"/>
      <c r="Q8" s="18"/>
      <c r="R8" s="18"/>
      <c r="S8" s="18"/>
      <c r="T8" s="18"/>
      <c r="U8" s="18"/>
      <c r="V8" s="18"/>
      <c r="W8" s="18"/>
      <c r="X8" s="18"/>
      <c r="Y8" s="18"/>
      <c r="Z8" s="18"/>
      <c r="AA8" s="20">
        <f t="shared" si="0"/>
        <v>32</v>
      </c>
      <c r="AB8" s="20">
        <v>22</v>
      </c>
      <c r="AC8" s="3">
        <f t="shared" si="1"/>
        <v>54</v>
      </c>
      <c r="AD8" s="32">
        <f t="shared" si="2"/>
        <v>2.7149321266968327</v>
      </c>
    </row>
    <row r="9" spans="2:30" ht="15.75">
      <c r="B9" s="17" t="s">
        <v>10</v>
      </c>
      <c r="C9" s="18">
        <v>7</v>
      </c>
      <c r="D9" s="18"/>
      <c r="E9" s="18"/>
      <c r="F9" s="18"/>
      <c r="G9" s="18"/>
      <c r="H9" s="18"/>
      <c r="I9" s="18"/>
      <c r="J9" s="21">
        <v>26</v>
      </c>
      <c r="K9" s="22"/>
      <c r="L9" s="18"/>
      <c r="M9" s="18"/>
      <c r="N9" s="18"/>
      <c r="O9" s="18"/>
      <c r="P9" s="19"/>
      <c r="Q9" s="18"/>
      <c r="R9" s="18"/>
      <c r="S9" s="18"/>
      <c r="T9" s="18"/>
      <c r="U9" s="18"/>
      <c r="V9" s="18"/>
      <c r="W9" s="18"/>
      <c r="X9" s="18"/>
      <c r="Y9" s="18"/>
      <c r="Z9" s="18"/>
      <c r="AA9" s="20">
        <f t="shared" si="0"/>
        <v>26</v>
      </c>
      <c r="AB9" s="20">
        <v>26</v>
      </c>
      <c r="AC9" s="3">
        <f t="shared" si="1"/>
        <v>52</v>
      </c>
      <c r="AD9" s="32">
        <f t="shared" si="2"/>
        <v>2.6143790849673203</v>
      </c>
    </row>
    <row r="10" spans="2:30" ht="15.75">
      <c r="B10" s="17" t="s">
        <v>11</v>
      </c>
      <c r="C10" s="18">
        <v>8</v>
      </c>
      <c r="D10" s="18"/>
      <c r="E10" s="18"/>
      <c r="F10" s="18"/>
      <c r="G10" s="18"/>
      <c r="H10" s="18"/>
      <c r="I10" s="18"/>
      <c r="J10" s="19"/>
      <c r="K10" s="18">
        <v>22</v>
      </c>
      <c r="L10" s="18"/>
      <c r="M10" s="18"/>
      <c r="N10" s="18"/>
      <c r="O10" s="18"/>
      <c r="P10" s="19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20">
        <f t="shared" si="0"/>
        <v>22</v>
      </c>
      <c r="AB10" s="20">
        <v>35</v>
      </c>
      <c r="AC10" s="3">
        <f t="shared" si="1"/>
        <v>57</v>
      </c>
      <c r="AD10" s="32">
        <f t="shared" si="2"/>
        <v>2.865761689291101</v>
      </c>
    </row>
    <row r="11" spans="2:30" ht="15.75">
      <c r="B11" s="17" t="s">
        <v>12</v>
      </c>
      <c r="C11" s="18">
        <v>9</v>
      </c>
      <c r="D11" s="18"/>
      <c r="E11" s="18"/>
      <c r="F11" s="18"/>
      <c r="G11" s="18"/>
      <c r="H11" s="18"/>
      <c r="I11" s="18"/>
      <c r="J11" s="19"/>
      <c r="K11" s="18"/>
      <c r="L11" s="18">
        <v>94</v>
      </c>
      <c r="M11" s="18"/>
      <c r="N11" s="18"/>
      <c r="O11" s="18"/>
      <c r="P11" s="19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0">
        <f t="shared" si="0"/>
        <v>94</v>
      </c>
      <c r="AB11" s="20">
        <v>62</v>
      </c>
      <c r="AC11" s="3">
        <f t="shared" si="1"/>
        <v>156</v>
      </c>
      <c r="AD11" s="32">
        <f t="shared" si="2"/>
        <v>7.8431372549019605</v>
      </c>
    </row>
    <row r="12" spans="2:30" ht="15.75">
      <c r="B12" s="17" t="s">
        <v>13</v>
      </c>
      <c r="C12" s="18">
        <f>C11+1</f>
        <v>10</v>
      </c>
      <c r="D12" s="18"/>
      <c r="E12" s="18"/>
      <c r="F12" s="18"/>
      <c r="G12" s="18"/>
      <c r="H12" s="18"/>
      <c r="I12" s="18"/>
      <c r="J12" s="19"/>
      <c r="K12" s="18"/>
      <c r="L12" s="18"/>
      <c r="M12" s="18">
        <v>31</v>
      </c>
      <c r="N12" s="18"/>
      <c r="O12" s="18"/>
      <c r="P12" s="19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20">
        <f t="shared" si="0"/>
        <v>31</v>
      </c>
      <c r="AB12" s="20">
        <v>8</v>
      </c>
      <c r="AC12" s="3">
        <f t="shared" si="1"/>
        <v>39</v>
      </c>
      <c r="AD12" s="32">
        <f t="shared" si="2"/>
        <v>1.9607843137254901</v>
      </c>
    </row>
    <row r="13" spans="2:30" ht="15.75">
      <c r="B13" s="17" t="s">
        <v>14</v>
      </c>
      <c r="C13" s="18">
        <f aca="true" t="shared" si="3" ref="C13:C18">C12+1</f>
        <v>11</v>
      </c>
      <c r="D13" s="18"/>
      <c r="E13" s="18"/>
      <c r="F13" s="18"/>
      <c r="G13" s="18"/>
      <c r="H13" s="18"/>
      <c r="I13" s="18"/>
      <c r="J13" s="19"/>
      <c r="K13" s="18"/>
      <c r="L13" s="18"/>
      <c r="M13" s="18"/>
      <c r="N13" s="18">
        <v>9</v>
      </c>
      <c r="O13" s="18"/>
      <c r="P13" s="19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20">
        <f t="shared" si="0"/>
        <v>9</v>
      </c>
      <c r="AB13" s="20">
        <v>5</v>
      </c>
      <c r="AC13" s="3">
        <f t="shared" si="1"/>
        <v>14</v>
      </c>
      <c r="AD13" s="32">
        <f t="shared" si="2"/>
        <v>0.7038712921065863</v>
      </c>
    </row>
    <row r="14" spans="2:30" ht="15.75">
      <c r="B14" s="17" t="s">
        <v>15</v>
      </c>
      <c r="C14" s="18">
        <f t="shared" si="3"/>
        <v>12</v>
      </c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>
        <v>30</v>
      </c>
      <c r="P14" s="1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20">
        <f t="shared" si="0"/>
        <v>30</v>
      </c>
      <c r="AB14" s="20">
        <v>30</v>
      </c>
      <c r="AC14" s="3">
        <f t="shared" si="1"/>
        <v>60</v>
      </c>
      <c r="AD14" s="32">
        <f t="shared" si="2"/>
        <v>3.0165912518853695</v>
      </c>
    </row>
    <row r="15" spans="2:30" ht="15.75">
      <c r="B15" s="17" t="s">
        <v>16</v>
      </c>
      <c r="C15" s="18">
        <f t="shared" si="3"/>
        <v>13</v>
      </c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9">
        <v>131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0">
        <f t="shared" si="0"/>
        <v>131</v>
      </c>
      <c r="AB15" s="20">
        <v>11</v>
      </c>
      <c r="AC15" s="3">
        <f t="shared" si="1"/>
        <v>142</v>
      </c>
      <c r="AD15" s="32">
        <f t="shared" si="2"/>
        <v>7.139265962795374</v>
      </c>
    </row>
    <row r="16" spans="2:30" ht="15.75">
      <c r="B16" s="17" t="s">
        <v>17</v>
      </c>
      <c r="C16" s="18">
        <f t="shared" si="3"/>
        <v>14</v>
      </c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9"/>
      <c r="Q16" s="18">
        <v>50</v>
      </c>
      <c r="R16" s="18"/>
      <c r="S16" s="18"/>
      <c r="T16" s="18"/>
      <c r="U16" s="18"/>
      <c r="V16" s="18"/>
      <c r="W16" s="18"/>
      <c r="X16" s="18"/>
      <c r="Y16" s="18"/>
      <c r="Z16" s="18"/>
      <c r="AA16" s="20">
        <f t="shared" si="0"/>
        <v>50</v>
      </c>
      <c r="AB16" s="20">
        <v>46</v>
      </c>
      <c r="AC16" s="3">
        <f t="shared" si="1"/>
        <v>96</v>
      </c>
      <c r="AD16" s="32">
        <f t="shared" si="2"/>
        <v>4.826546003016592</v>
      </c>
    </row>
    <row r="17" spans="2:30" ht="15.75">
      <c r="B17" s="17" t="s">
        <v>18</v>
      </c>
      <c r="C17" s="18">
        <f t="shared" si="3"/>
        <v>15</v>
      </c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9"/>
      <c r="Q17" s="18"/>
      <c r="R17" s="18">
        <v>32</v>
      </c>
      <c r="S17" s="18"/>
      <c r="T17" s="18"/>
      <c r="U17" s="18"/>
      <c r="V17" s="18"/>
      <c r="W17" s="18"/>
      <c r="X17" s="18"/>
      <c r="Y17" s="18"/>
      <c r="Z17" s="18"/>
      <c r="AA17" s="20">
        <f t="shared" si="0"/>
        <v>32</v>
      </c>
      <c r="AB17" s="20">
        <v>3</v>
      </c>
      <c r="AC17" s="3">
        <f t="shared" si="1"/>
        <v>35</v>
      </c>
      <c r="AD17" s="32">
        <f t="shared" si="2"/>
        <v>1.7596782302664655</v>
      </c>
    </row>
    <row r="18" spans="2:30" ht="15.75">
      <c r="B18" s="17" t="s">
        <v>19</v>
      </c>
      <c r="C18" s="18">
        <f t="shared" si="3"/>
        <v>16</v>
      </c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9"/>
      <c r="Q18" s="18"/>
      <c r="R18" s="18"/>
      <c r="S18" s="18">
        <v>30</v>
      </c>
      <c r="T18" s="18"/>
      <c r="U18" s="18"/>
      <c r="V18" s="18"/>
      <c r="W18" s="18"/>
      <c r="X18" s="18"/>
      <c r="Y18" s="18"/>
      <c r="Z18" s="18"/>
      <c r="AA18" s="20">
        <f t="shared" si="0"/>
        <v>30</v>
      </c>
      <c r="AB18" s="20">
        <v>32</v>
      </c>
      <c r="AC18" s="3">
        <f t="shared" si="1"/>
        <v>62</v>
      </c>
      <c r="AD18" s="32">
        <f t="shared" si="2"/>
        <v>3.117144293614882</v>
      </c>
    </row>
    <row r="19" spans="2:30" ht="15.75">
      <c r="B19" s="17" t="s">
        <v>20</v>
      </c>
      <c r="C19" s="18">
        <f>C18+1</f>
        <v>17</v>
      </c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9"/>
      <c r="Q19" s="18"/>
      <c r="R19" s="18"/>
      <c r="S19" s="18"/>
      <c r="T19" s="18">
        <v>24</v>
      </c>
      <c r="U19" s="18"/>
      <c r="V19" s="18"/>
      <c r="W19" s="18"/>
      <c r="X19" s="18"/>
      <c r="Y19" s="18"/>
      <c r="Z19" s="18"/>
      <c r="AA19" s="20">
        <f t="shared" si="0"/>
        <v>24</v>
      </c>
      <c r="AB19" s="20">
        <v>30</v>
      </c>
      <c r="AC19" s="3">
        <f t="shared" si="1"/>
        <v>54</v>
      </c>
      <c r="AD19" s="32">
        <f t="shared" si="2"/>
        <v>2.7149321266968327</v>
      </c>
    </row>
    <row r="20" spans="2:30" ht="15.75">
      <c r="B20" s="17" t="s">
        <v>21</v>
      </c>
      <c r="C20" s="18">
        <f aca="true" t="shared" si="4" ref="C20:C25">C19+1</f>
        <v>18</v>
      </c>
      <c r="D20" s="18"/>
      <c r="E20" s="18"/>
      <c r="F20" s="18"/>
      <c r="G20" s="18"/>
      <c r="H20" s="18"/>
      <c r="I20" s="18"/>
      <c r="J20" s="19"/>
      <c r="K20" s="18"/>
      <c r="L20" s="18"/>
      <c r="M20" s="18"/>
      <c r="N20" s="18"/>
      <c r="O20" s="18"/>
      <c r="P20" s="19"/>
      <c r="Q20" s="18"/>
      <c r="R20" s="18"/>
      <c r="S20" s="18"/>
      <c r="T20" s="18"/>
      <c r="U20" s="18">
        <v>25</v>
      </c>
      <c r="V20" s="18"/>
      <c r="W20" s="18"/>
      <c r="X20" s="18"/>
      <c r="Y20" s="18"/>
      <c r="Z20" s="18"/>
      <c r="AA20" s="20">
        <f t="shared" si="0"/>
        <v>25</v>
      </c>
      <c r="AB20" s="20">
        <v>20</v>
      </c>
      <c r="AC20" s="3">
        <f t="shared" si="1"/>
        <v>45</v>
      </c>
      <c r="AD20" s="32">
        <f t="shared" si="2"/>
        <v>2.262443438914027</v>
      </c>
    </row>
    <row r="21" spans="2:30" ht="15.75">
      <c r="B21" s="17" t="s">
        <v>22</v>
      </c>
      <c r="C21" s="18">
        <f t="shared" si="4"/>
        <v>19</v>
      </c>
      <c r="D21" s="18"/>
      <c r="E21" s="18"/>
      <c r="F21" s="18"/>
      <c r="G21" s="18"/>
      <c r="H21" s="18"/>
      <c r="I21" s="18"/>
      <c r="J21" s="19"/>
      <c r="K21" s="18"/>
      <c r="L21" s="18"/>
      <c r="M21" s="18"/>
      <c r="N21" s="18"/>
      <c r="O21" s="18"/>
      <c r="P21" s="19"/>
      <c r="Q21" s="18"/>
      <c r="R21" s="18"/>
      <c r="S21" s="18"/>
      <c r="T21" s="18"/>
      <c r="U21" s="18"/>
      <c r="V21" s="18">
        <v>26</v>
      </c>
      <c r="W21" s="18"/>
      <c r="X21" s="18"/>
      <c r="Y21" s="18"/>
      <c r="Z21" s="18"/>
      <c r="AA21" s="20">
        <f t="shared" si="0"/>
        <v>26</v>
      </c>
      <c r="AB21" s="20">
        <v>8</v>
      </c>
      <c r="AC21" s="3">
        <f t="shared" si="1"/>
        <v>34</v>
      </c>
      <c r="AD21" s="32">
        <f t="shared" si="2"/>
        <v>1.7094017094017095</v>
      </c>
    </row>
    <row r="22" spans="2:30" ht="15.75">
      <c r="B22" s="17" t="s">
        <v>23</v>
      </c>
      <c r="C22" s="18">
        <f t="shared" si="4"/>
        <v>20</v>
      </c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9"/>
      <c r="Q22" s="18"/>
      <c r="R22" s="18"/>
      <c r="S22" s="18"/>
      <c r="T22" s="18"/>
      <c r="U22" s="18"/>
      <c r="V22" s="18"/>
      <c r="W22" s="18">
        <v>144</v>
      </c>
      <c r="X22" s="18"/>
      <c r="Y22" s="18"/>
      <c r="Z22" s="18"/>
      <c r="AA22" s="20">
        <f t="shared" si="0"/>
        <v>144</v>
      </c>
      <c r="AB22" s="20">
        <v>72</v>
      </c>
      <c r="AC22" s="3">
        <f t="shared" si="1"/>
        <v>216</v>
      </c>
      <c r="AD22" s="32">
        <f t="shared" si="2"/>
        <v>10.85972850678733</v>
      </c>
    </row>
    <row r="23" spans="2:30" ht="15.75">
      <c r="B23" s="17" t="s">
        <v>24</v>
      </c>
      <c r="C23" s="18">
        <f t="shared" si="4"/>
        <v>21</v>
      </c>
      <c r="D23" s="18"/>
      <c r="E23" s="18"/>
      <c r="F23" s="18"/>
      <c r="G23" s="18"/>
      <c r="H23" s="18"/>
      <c r="I23" s="18"/>
      <c r="J23" s="19"/>
      <c r="K23" s="18"/>
      <c r="L23" s="18"/>
      <c r="M23" s="18"/>
      <c r="N23" s="18"/>
      <c r="O23" s="18"/>
      <c r="P23" s="19"/>
      <c r="Q23" s="18"/>
      <c r="R23" s="18"/>
      <c r="S23" s="18"/>
      <c r="T23" s="18"/>
      <c r="U23" s="18"/>
      <c r="V23" s="18"/>
      <c r="W23" s="18"/>
      <c r="X23" s="23">
        <v>77</v>
      </c>
      <c r="Y23" s="18"/>
      <c r="Z23" s="18"/>
      <c r="AA23" s="20">
        <f t="shared" si="0"/>
        <v>77</v>
      </c>
      <c r="AB23" s="20">
        <v>44</v>
      </c>
      <c r="AC23" s="3">
        <f t="shared" si="1"/>
        <v>121</v>
      </c>
      <c r="AD23" s="32">
        <f t="shared" si="2"/>
        <v>6.083459024635495</v>
      </c>
    </row>
    <row r="24" spans="2:30" ht="15.75">
      <c r="B24" s="17" t="s">
        <v>26</v>
      </c>
      <c r="C24" s="18">
        <f t="shared" si="4"/>
        <v>22</v>
      </c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9"/>
      <c r="Q24" s="18"/>
      <c r="R24" s="18"/>
      <c r="S24" s="18"/>
      <c r="T24" s="18"/>
      <c r="U24" s="18"/>
      <c r="V24" s="18"/>
      <c r="W24" s="18"/>
      <c r="X24" s="23"/>
      <c r="Y24" s="18">
        <v>12</v>
      </c>
      <c r="Z24" s="18"/>
      <c r="AA24" s="20">
        <f t="shared" si="0"/>
        <v>12</v>
      </c>
      <c r="AB24" s="20">
        <v>13</v>
      </c>
      <c r="AC24" s="3">
        <f t="shared" si="1"/>
        <v>25</v>
      </c>
      <c r="AD24" s="32">
        <f t="shared" si="2"/>
        <v>1.256913021618904</v>
      </c>
    </row>
    <row r="25" spans="2:30" ht="15.75">
      <c r="B25" s="17" t="s">
        <v>65</v>
      </c>
      <c r="C25" s="18">
        <f t="shared" si="4"/>
        <v>23</v>
      </c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8"/>
      <c r="O25" s="18"/>
      <c r="P25" s="19"/>
      <c r="Q25" s="18">
        <v>1</v>
      </c>
      <c r="R25" s="18"/>
      <c r="S25" s="18"/>
      <c r="T25" s="18"/>
      <c r="U25" s="18"/>
      <c r="V25" s="18"/>
      <c r="W25" s="18"/>
      <c r="X25" s="24"/>
      <c r="Y25" s="25"/>
      <c r="Z25" s="26">
        <v>225</v>
      </c>
      <c r="AA25" s="20">
        <f t="shared" si="0"/>
        <v>226</v>
      </c>
      <c r="AB25" s="20">
        <v>205</v>
      </c>
      <c r="AC25" s="3">
        <f t="shared" si="1"/>
        <v>431</v>
      </c>
      <c r="AD25" s="32">
        <f t="shared" si="2"/>
        <v>21.669180492709906</v>
      </c>
    </row>
    <row r="26" spans="2:30" ht="15.75">
      <c r="B26" s="27" t="s">
        <v>66</v>
      </c>
      <c r="C26" s="28"/>
      <c r="D26" s="28"/>
      <c r="E26" s="28"/>
      <c r="F26" s="28"/>
      <c r="G26" s="28"/>
      <c r="H26" s="28"/>
      <c r="I26" s="28"/>
      <c r="J26" s="29"/>
      <c r="K26" s="28"/>
      <c r="L26" s="28"/>
      <c r="M26" s="28"/>
      <c r="N26" s="28"/>
      <c r="O26" s="28"/>
      <c r="P26" s="29"/>
      <c r="Q26" s="28"/>
      <c r="R26" s="28"/>
      <c r="S26" s="28"/>
      <c r="T26" s="28"/>
      <c r="U26" s="28"/>
      <c r="V26" s="28"/>
      <c r="W26" s="28"/>
      <c r="X26" s="28"/>
      <c r="Y26" s="26"/>
      <c r="Z26" s="26">
        <f>SUM(D3:Z25)</f>
        <v>1200</v>
      </c>
      <c r="AA26" s="30">
        <f>SUM(AA3:AA25)</f>
        <v>1200</v>
      </c>
      <c r="AB26" s="30">
        <v>789</v>
      </c>
      <c r="AC26" s="3">
        <f t="shared" si="1"/>
        <v>1989</v>
      </c>
      <c r="AD26" s="32">
        <f t="shared" si="2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C29"/>
  <sheetViews>
    <sheetView zoomScalePageLayoutView="0" workbookViewId="0" topLeftCell="A1">
      <selection activeCell="C5" sqref="C5:C27"/>
    </sheetView>
  </sheetViews>
  <sheetFormatPr defaultColWidth="9.140625" defaultRowHeight="15"/>
  <cols>
    <col min="2" max="2" width="35.8515625" style="0" customWidth="1"/>
    <col min="3" max="3" width="24.8515625" style="0" customWidth="1"/>
  </cols>
  <sheetData>
    <row r="4" spans="2:3" ht="78.75">
      <c r="B4" s="35"/>
      <c r="C4" s="36" t="s">
        <v>75</v>
      </c>
    </row>
    <row r="5" spans="2:3" ht="15.75">
      <c r="B5" s="37" t="s">
        <v>4</v>
      </c>
      <c r="C5" s="38">
        <v>282.8</v>
      </c>
    </row>
    <row r="6" spans="2:3" ht="15.75">
      <c r="B6" s="37" t="s">
        <v>72</v>
      </c>
      <c r="C6" s="38">
        <v>284.1</v>
      </c>
    </row>
    <row r="7" spans="2:3" ht="15.75">
      <c r="B7" s="37" t="s">
        <v>6</v>
      </c>
      <c r="C7" s="38">
        <v>145</v>
      </c>
    </row>
    <row r="8" spans="2:3" ht="15.75">
      <c r="B8" s="37" t="s">
        <v>7</v>
      </c>
      <c r="C8" s="38">
        <v>129.1</v>
      </c>
    </row>
    <row r="9" spans="2:3" ht="15.75">
      <c r="B9" s="37" t="s">
        <v>8</v>
      </c>
      <c r="C9" s="38">
        <v>156.6</v>
      </c>
    </row>
    <row r="10" spans="2:3" ht="15.75">
      <c r="B10" s="37" t="s">
        <v>9</v>
      </c>
      <c r="C10" s="38">
        <v>204.3</v>
      </c>
    </row>
    <row r="11" spans="2:3" ht="15.75">
      <c r="B11" s="37" t="s">
        <v>10</v>
      </c>
      <c r="C11" s="38">
        <v>134.1</v>
      </c>
    </row>
    <row r="12" spans="2:3" ht="15.75">
      <c r="B12" s="37" t="s">
        <v>73</v>
      </c>
      <c r="C12" s="38">
        <v>188</v>
      </c>
    </row>
    <row r="13" spans="2:3" ht="15.75">
      <c r="B13" s="37" t="s">
        <v>12</v>
      </c>
      <c r="C13" s="38">
        <v>208.3</v>
      </c>
    </row>
    <row r="14" spans="2:3" ht="15.75">
      <c r="B14" s="37" t="s">
        <v>13</v>
      </c>
      <c r="C14" s="38">
        <v>237.9</v>
      </c>
    </row>
    <row r="15" spans="2:3" ht="15.75">
      <c r="B15" s="37" t="s">
        <v>14</v>
      </c>
      <c r="C15" s="38">
        <v>261.8</v>
      </c>
    </row>
    <row r="16" spans="2:3" ht="15.75">
      <c r="B16" s="37" t="s">
        <v>15</v>
      </c>
      <c r="C16" s="38">
        <v>183.5</v>
      </c>
    </row>
    <row r="17" spans="2:3" ht="15.75">
      <c r="B17" s="37" t="s">
        <v>16</v>
      </c>
      <c r="C17" s="38">
        <v>524.4</v>
      </c>
    </row>
    <row r="18" spans="2:3" ht="15.75">
      <c r="B18" s="37" t="s">
        <v>17</v>
      </c>
      <c r="C18" s="38">
        <v>212.3</v>
      </c>
    </row>
    <row r="19" spans="2:3" ht="15.75">
      <c r="B19" s="37" t="s">
        <v>18</v>
      </c>
      <c r="C19" s="38">
        <v>268.5</v>
      </c>
    </row>
    <row r="20" spans="2:3" ht="15.75">
      <c r="B20" s="37" t="s">
        <v>19</v>
      </c>
      <c r="C20" s="38">
        <v>172.1</v>
      </c>
    </row>
    <row r="21" spans="2:3" ht="15.75">
      <c r="B21" s="37" t="s">
        <v>20</v>
      </c>
      <c r="C21" s="38">
        <v>348.9</v>
      </c>
    </row>
    <row r="22" spans="2:3" ht="15.75">
      <c r="B22" s="37" t="s">
        <v>21</v>
      </c>
      <c r="C22" s="38">
        <v>199.1</v>
      </c>
    </row>
    <row r="23" spans="2:3" ht="15.75">
      <c r="B23" s="37" t="s">
        <v>22</v>
      </c>
      <c r="C23" s="38">
        <v>199.4</v>
      </c>
    </row>
    <row r="24" spans="2:3" ht="15.75">
      <c r="B24" s="37" t="s">
        <v>23</v>
      </c>
      <c r="C24" s="38">
        <v>246.3</v>
      </c>
    </row>
    <row r="25" spans="2:3" ht="15.75">
      <c r="B25" s="37" t="s">
        <v>24</v>
      </c>
      <c r="C25" s="38">
        <v>206.7</v>
      </c>
    </row>
    <row r="26" spans="2:3" ht="15.75">
      <c r="B26" s="37" t="s">
        <v>76</v>
      </c>
      <c r="C26" s="33">
        <v>385.4</v>
      </c>
    </row>
    <row r="27" spans="2:3" ht="15.75">
      <c r="B27" s="37" t="s">
        <v>77</v>
      </c>
      <c r="C27" s="38">
        <v>434.8</v>
      </c>
    </row>
    <row r="28" spans="2:3" ht="27" customHeight="1">
      <c r="B28" s="92" t="s">
        <v>74</v>
      </c>
      <c r="C28" s="92"/>
    </row>
    <row r="29" ht="18.75">
      <c r="B29" s="34"/>
    </row>
  </sheetData>
  <sheetProtection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Новицкая Галина Вячеславовна</dc:creator>
  <cp:keywords/>
  <dc:description/>
  <cp:lastModifiedBy>Прокопьева Елена Владимировна</cp:lastModifiedBy>
  <cp:lastPrinted>2021-05-27T07:46:59Z</cp:lastPrinted>
  <dcterms:created xsi:type="dcterms:W3CDTF">2019-03-06T09:02:31Z</dcterms:created>
  <dcterms:modified xsi:type="dcterms:W3CDTF">2021-05-31T05:49:43Z</dcterms:modified>
  <cp:category/>
  <cp:version/>
  <cp:contentType/>
  <cp:contentStatus/>
</cp:coreProperties>
</file>